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320" windowHeight="14145" activeTab="0"/>
  </bookViews>
  <sheets>
    <sheet name="Displacement" sheetId="1" r:id="rId1"/>
    <sheet name="Loa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<sst xmlns="http://schemas.openxmlformats.org/spreadsheetml/2006/main" count="35" uniqueCount="25">
  <si>
    <t>h [nm]</t>
  </si>
  <si>
    <t>Area_Cube Corner</t>
  </si>
  <si>
    <t>Area_Flat Punch</t>
  </si>
  <si>
    <t>Area_Flat Punch Approx C0…C4 = 0, C5 below in yellow</t>
  </si>
  <si>
    <t>Area_Flat Punch used for nano-DMA</t>
  </si>
  <si>
    <t xml:space="preserve">Area_Conosph  R - in microns -  below in yellow  </t>
  </si>
  <si>
    <t>Contribution of Berkovich C0 to nano-DMA area  [%]</t>
  </si>
  <si>
    <t>Modulus</t>
  </si>
  <si>
    <t>Area_Brk [nm^2]</t>
  </si>
  <si>
    <t>R_Conosph</t>
  </si>
  <si>
    <t>S_Berk [nm]</t>
  </si>
  <si>
    <t>S_Cube</t>
  </si>
  <si>
    <t>V_Berk [nm^3]</t>
  </si>
  <si>
    <t>F_Conosph</t>
  </si>
  <si>
    <t>F_Cube Cor</t>
  </si>
  <si>
    <t>F_Brk [N]</t>
  </si>
  <si>
    <t>F [mN]</t>
  </si>
  <si>
    <t>Hardness</t>
  </si>
  <si>
    <t>F_Brk [uN]</t>
  </si>
  <si>
    <t>V_Conosph [nm^3]</t>
  </si>
  <si>
    <t>V_Cube [nm^3]</t>
  </si>
  <si>
    <t>R-ind_Conosph [nm]</t>
  </si>
  <si>
    <t>S_Cube [nm]</t>
  </si>
  <si>
    <t>Displacement [nm]</t>
  </si>
  <si>
    <t>Approximate force (in uN) required for given max displacement/indent depth (in nm) and material hardness (in 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</si>
</sst>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0" borderId="0" xfId="0" applyFill="1" applyAlignment="1">
      <alignment/>
    </xf>
    <xf numFmtId="11" fontId="0" fillId="30" borderId="0" xfId="0" applyNumberForma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2" fillId="31" borderId="0" xfId="0" applyFont="1" applyFill="1" applyAlignment="1">
      <alignment vertical="top" wrapText="1"/>
    </xf>
    <xf numFmtId="0" fontId="0" fillId="31" borderId="0" xfId="0" applyFill="1" applyAlignment="1">
      <alignment/>
    </xf>
    <xf numFmtId="11" fontId="0" fillId="31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11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475"/>
          <c:w val="0.94875"/>
          <c:h val="0.94275"/>
        </c:manualLayout>
      </c:layout>
      <c:scatterChart>
        <c:scatterStyle val="smoothMarker"/>
        <c:varyColors val="0"/>
        <c:ser>
          <c:idx val="0"/>
          <c:order val="0"/>
          <c:tx>
            <c:v>Berkovich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Displacement!$D$3:$D$24</c:f>
              <c:numCache/>
            </c:numRef>
          </c:yVal>
          <c:smooth val="1"/>
        </c:ser>
        <c:ser>
          <c:idx val="1"/>
          <c:order val="1"/>
          <c:tx>
            <c:strRef>
              <c:f>Displacement!$H$2</c:f>
              <c:strCache>
                <c:ptCount val="1"/>
                <c:pt idx="0">
                  <c:v>Conosph 1.0um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Displacement!$G$3:$G$24</c:f>
              <c:numCache/>
            </c:numRef>
          </c:yVal>
          <c:smooth val="1"/>
        </c:ser>
        <c:ser>
          <c:idx val="2"/>
          <c:order val="2"/>
          <c:tx>
            <c:v>Cube Corner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Displacement!$J$3:$J$24</c:f>
              <c:numCache/>
            </c:numRef>
          </c:yVal>
          <c:smooth val="1"/>
        </c:ser>
        <c:ser>
          <c:idx val="3"/>
          <c:order val="3"/>
          <c:tx>
            <c:v>Flat Punch 30um-diam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Displacement!$P$3:$P$24</c:f>
              <c:numCache/>
            </c:numRef>
          </c:yVal>
          <c:smooth val="1"/>
        </c:ser>
        <c:axId val="62543054"/>
        <c:axId val="26016575"/>
      </c:scatterChart>
      <c:valAx>
        <c:axId val="6254305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[nm]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 val="autoZero"/>
        <c:crossBetween val="midCat"/>
        <c:dispUnits/>
      </c:valAx>
      <c:valAx>
        <c:axId val="26016575"/>
        <c:scaling>
          <c:orientation val="minMax"/>
          <c:max val="8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Area [nm^2]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"/>
          <c:y val="0.01625"/>
          <c:w val="0.25675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425"/>
          <c:w val="0.9435"/>
          <c:h val="0.934"/>
        </c:manualLayout>
      </c:layout>
      <c:scatterChart>
        <c:scatterStyle val="smoothMarker"/>
        <c:varyColors val="0"/>
        <c:ser>
          <c:idx val="1"/>
          <c:order val="0"/>
          <c:tx>
            <c:v>Berkovich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Displacement!$D$31:$D$52</c:f>
              <c:numCache/>
            </c:numRef>
          </c:yVal>
          <c:smooth val="1"/>
        </c:ser>
        <c:ser>
          <c:idx val="4"/>
          <c:order val="1"/>
          <c:tx>
            <c:strRef>
              <c:f>Displacement!$H$2</c:f>
              <c:strCache>
                <c:ptCount val="1"/>
                <c:pt idx="0">
                  <c:v>Conosph 1.0um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Displacement!$G$31:$G$52</c:f>
              <c:numCache/>
            </c:numRef>
          </c:yVal>
          <c:smooth val="1"/>
        </c:ser>
        <c:ser>
          <c:idx val="7"/>
          <c:order val="2"/>
          <c:tx>
            <c:v>Cube Corner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Displacement!$J$31:$J$52</c:f>
              <c:numCache/>
            </c:numRef>
          </c:yVal>
          <c:smooth val="1"/>
        </c:ser>
        <c:ser>
          <c:idx val="0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Displacement!$P$31:$P$52</c:f>
              <c:numCache/>
            </c:numRef>
          </c:yVal>
          <c:smooth val="1"/>
        </c:ser>
        <c:axId val="32822584"/>
        <c:axId val="26967801"/>
      </c:scatterChart>
      <c:valAx>
        <c:axId val="3282258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[nm]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crossBetween val="midCat"/>
        <c:dispUnits/>
      </c:valAx>
      <c:valAx>
        <c:axId val="2696780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Peak Load [uN]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"/>
          <c:y val="0.038"/>
          <c:w val="0.225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76200</xdr:rowOff>
    </xdr:from>
    <xdr:to>
      <xdr:col>18</xdr:col>
      <xdr:colOff>542925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0515600" y="1028700"/>
        <a:ext cx="5095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714375</xdr:colOff>
      <xdr:row>30</xdr:row>
      <xdr:rowOff>190500</xdr:rowOff>
    </xdr:from>
    <xdr:to>
      <xdr:col>16</xdr:col>
      <xdr:colOff>276225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8201025" y="6677025"/>
        <a:ext cx="53149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74" zoomScaleNormal="74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3" sqref="A13:IV13"/>
    </sheetView>
  </sheetViews>
  <sheetFormatPr defaultColWidth="8.7109375" defaultRowHeight="15"/>
  <cols>
    <col min="1" max="1" width="4.421875" style="0" customWidth="1"/>
    <col min="2" max="2" width="14.00390625" style="0" bestFit="1" customWidth="1"/>
    <col min="3" max="3" width="9.8515625" style="0" bestFit="1" customWidth="1"/>
    <col min="4" max="4" width="12.57421875" style="0" bestFit="1" customWidth="1"/>
    <col min="5" max="6" width="12.57421875" style="0" customWidth="1"/>
    <col min="7" max="7" width="15.421875" style="0" bestFit="1" customWidth="1"/>
    <col min="8" max="9" width="15.421875" style="0" customWidth="1"/>
    <col min="10" max="12" width="10.8515625" style="0" customWidth="1"/>
    <col min="13" max="13" width="12.57421875" style="0" bestFit="1" customWidth="1"/>
    <col min="14" max="15" width="12.57421875" style="0" customWidth="1"/>
    <col min="16" max="16" width="16.00390625" style="0" customWidth="1"/>
    <col min="17" max="17" width="18.7109375" style="0" customWidth="1"/>
    <col min="18" max="18" width="8.7109375" style="0" customWidth="1"/>
    <col min="19" max="19" width="17.421875" style="0" customWidth="1"/>
  </cols>
  <sheetData>
    <row r="1" spans="2:19" s="4" customFormat="1" ht="60" customHeight="1">
      <c r="B1" s="5" t="s">
        <v>0</v>
      </c>
      <c r="C1" s="6"/>
      <c r="D1" s="11" t="s">
        <v>8</v>
      </c>
      <c r="E1" s="11" t="s">
        <v>10</v>
      </c>
      <c r="F1" s="11" t="s">
        <v>12</v>
      </c>
      <c r="G1" s="5" t="s">
        <v>5</v>
      </c>
      <c r="H1" s="5" t="s">
        <v>21</v>
      </c>
      <c r="I1" s="5" t="s">
        <v>19</v>
      </c>
      <c r="J1" s="11" t="s">
        <v>1</v>
      </c>
      <c r="K1" s="11" t="s">
        <v>22</v>
      </c>
      <c r="L1" s="11" t="s">
        <v>20</v>
      </c>
      <c r="M1" s="5" t="s">
        <v>2</v>
      </c>
      <c r="N1" s="5"/>
      <c r="O1" s="5"/>
      <c r="P1" s="5" t="s">
        <v>3</v>
      </c>
      <c r="Q1" s="5" t="s">
        <v>4</v>
      </c>
      <c r="R1" s="5"/>
      <c r="S1" s="5" t="s">
        <v>6</v>
      </c>
    </row>
    <row r="2" spans="4:17" ht="15">
      <c r="D2" s="12"/>
      <c r="E2" s="12"/>
      <c r="F2" s="12"/>
      <c r="G2" s="2">
        <v>1</v>
      </c>
      <c r="H2" s="10" t="str">
        <f>CONCATENATE(MID(G1,6,7)," ",TEXT(G2,"#.0#"),"um")</f>
        <v>Conosph 1.0um</v>
      </c>
      <c r="I2" s="10"/>
      <c r="J2" s="12"/>
      <c r="K2" s="12"/>
      <c r="L2" s="12"/>
      <c r="P2" s="3">
        <v>450000000</v>
      </c>
      <c r="Q2" s="3">
        <v>100000000</v>
      </c>
    </row>
    <row r="3" spans="2:19" ht="15">
      <c r="B3" s="7">
        <v>1</v>
      </c>
      <c r="C3" s="1"/>
      <c r="D3" s="13">
        <f>24.5*B3^2</f>
        <v>24.5</v>
      </c>
      <c r="E3" s="13">
        <f>SQRT(4*D3/SQRT(3))</f>
        <v>7.521989522764794</v>
      </c>
      <c r="F3" s="13">
        <f>D3*B3/3</f>
        <v>8.166666666666666</v>
      </c>
      <c r="G3" s="1">
        <f>-PI()*B3^2+2*PI()*G$2*1000*B3</f>
        <v>6280.043714525996</v>
      </c>
      <c r="H3" s="1">
        <f>SQRT(G3/PI())</f>
        <v>44.71017781221631</v>
      </c>
      <c r="I3" s="1">
        <f>((1-COS(ASIN(H3/(G$2*1000))))*4*PI()*((G$2*1000)^3)/6-(G3*(G$2*1000)*COS(ASIN(H3/(G$2*1000)))/3))</f>
        <v>3140.5454560406506</v>
      </c>
      <c r="J3" s="13">
        <f>2.598*B3^2</f>
        <v>2.598</v>
      </c>
      <c r="K3" s="13">
        <f>SQRT(4*J3/SQRT(3))</f>
        <v>2.4494538161432216</v>
      </c>
      <c r="L3" s="13">
        <f>J3*B3/3</f>
        <v>0.866</v>
      </c>
      <c r="M3" s="1">
        <f>PI()*15000^2</f>
        <v>706858347.0577035</v>
      </c>
      <c r="N3" s="1">
        <f>D3/J3</f>
        <v>9.430331023864511</v>
      </c>
      <c r="O3" s="1">
        <f>G3/D3</f>
        <v>256.32831487861205</v>
      </c>
      <c r="P3" s="1">
        <f>P$2*POWER(B3,(1/16))</f>
        <v>450000000</v>
      </c>
      <c r="Q3" s="1">
        <f>Q$2*POWER(B3,(1/16))+24.5*B3^2</f>
        <v>100000024.5</v>
      </c>
      <c r="R3" s="1"/>
      <c r="S3" s="8">
        <f>100*D3/Q3</f>
        <v>2.449999399750147E-05</v>
      </c>
    </row>
    <row r="4" spans="2:19" ht="15">
      <c r="B4" s="7">
        <f>1.5*B3</f>
        <v>1.5</v>
      </c>
      <c r="C4" s="1"/>
      <c r="D4" s="13">
        <f aca="true" t="shared" si="0" ref="D4:D24">24.5*B4^2</f>
        <v>55.125</v>
      </c>
      <c r="E4" s="13">
        <f aca="true" t="shared" si="1" ref="E4:E24">SQRT(4*D4/SQRT(3))</f>
        <v>11.28298428414719</v>
      </c>
      <c r="F4" s="13">
        <f aca="true" t="shared" si="2" ref="F4:F24">D4*B4/3</f>
        <v>27.5625</v>
      </c>
      <c r="G4" s="1">
        <f aca="true" t="shared" si="3" ref="G4:G24">-PI()*B4^2+2*PI()*G$2*1000*B4</f>
        <v>9417.709377298803</v>
      </c>
      <c r="H4" s="1">
        <f aca="true" t="shared" si="4" ref="H4:H24">SQRT(G4/PI())</f>
        <v>54.75171230199107</v>
      </c>
      <c r="I4" s="1">
        <f aca="true" t="shared" si="5" ref="I4:I24">((1-COS(ASIN(H4/(G$2*1000))))*4*PI()*((G$2*1000)^3)/6-(G4*(G$2*1000)*COS(ASIN(H4/(G$2*1000)))/3))</f>
        <v>7065.0491787279025</v>
      </c>
      <c r="J4" s="13">
        <f aca="true" t="shared" si="6" ref="J4:J24">2.598*B4^2</f>
        <v>5.8454999999999995</v>
      </c>
      <c r="K4" s="13">
        <f aca="true" t="shared" si="7" ref="K4:K24">SQRT(4*J4/SQRT(3))</f>
        <v>3.6741807242148323</v>
      </c>
      <c r="L4" s="13">
        <f aca="true" t="shared" si="8" ref="L4:L24">J4*B4/3</f>
        <v>2.9227499999999993</v>
      </c>
      <c r="M4" s="1">
        <f>PI()*15000^2</f>
        <v>706858347.0577035</v>
      </c>
      <c r="N4" s="1">
        <f aca="true" t="shared" si="9" ref="N4:N24">D4/J4</f>
        <v>9.430331023864513</v>
      </c>
      <c r="O4" s="1">
        <f aca="true" t="shared" si="10" ref="O4:O24">G4/D4</f>
        <v>170.84280049521638</v>
      </c>
      <c r="P4" s="1">
        <f aca="true" t="shared" si="11" ref="P4:P24">P$2*POWER(B4,(1/16))</f>
        <v>461549428.4098946</v>
      </c>
      <c r="Q4" s="1">
        <f aca="true" t="shared" si="12" ref="Q4:Q24">Q$2*POWER(B4,(1/16))+24.5*B4^2</f>
        <v>102566594.77164324</v>
      </c>
      <c r="R4" s="1"/>
      <c r="S4" s="8">
        <f aca="true" t="shared" si="13" ref="S4:S20">100*D4/Q4</f>
        <v>5.374556903515384E-05</v>
      </c>
    </row>
    <row r="5" spans="2:19" ht="15">
      <c r="B5" s="7">
        <f aca="true" t="shared" si="14" ref="B5:B24">1.5*B4</f>
        <v>2.25</v>
      </c>
      <c r="C5" s="1"/>
      <c r="D5" s="13">
        <f t="shared" si="0"/>
        <v>124.03125</v>
      </c>
      <c r="E5" s="13">
        <f t="shared" si="1"/>
        <v>16.924476426220785</v>
      </c>
      <c r="F5" s="13">
        <f t="shared" si="2"/>
        <v>93.0234375</v>
      </c>
      <c r="G5" s="1">
        <f t="shared" si="3"/>
        <v>14121.26262834527</v>
      </c>
      <c r="H5" s="1">
        <f t="shared" si="4"/>
        <v>67.04429505931135</v>
      </c>
      <c r="I5" s="1">
        <f t="shared" si="5"/>
        <v>15892.384574137628</v>
      </c>
      <c r="J5" s="13">
        <f t="shared" si="6"/>
        <v>13.152375</v>
      </c>
      <c r="K5" s="13">
        <f t="shared" si="7"/>
        <v>5.511271086322249</v>
      </c>
      <c r="L5" s="13">
        <f t="shared" si="8"/>
        <v>9.86428125</v>
      </c>
      <c r="M5" s="1">
        <f aca="true" t="shared" si="15" ref="M5:M24">PI()*15000^2</f>
        <v>706858347.0577035</v>
      </c>
      <c r="N5" s="1">
        <f t="shared" si="9"/>
        <v>9.430331023864511</v>
      </c>
      <c r="O5" s="1">
        <f t="shared" si="10"/>
        <v>113.85245757295255</v>
      </c>
      <c r="P5" s="1">
        <f t="shared" si="11"/>
        <v>473395277.4788899</v>
      </c>
      <c r="Q5" s="1">
        <f t="shared" si="12"/>
        <v>105199074.58211441</v>
      </c>
      <c r="R5" s="1"/>
      <c r="S5" s="8">
        <f t="shared" si="13"/>
        <v>0.00011790146490612511</v>
      </c>
    </row>
    <row r="6" spans="2:19" ht="15">
      <c r="B6" s="7">
        <f t="shared" si="14"/>
        <v>3.375</v>
      </c>
      <c r="C6" s="1"/>
      <c r="D6" s="13">
        <f t="shared" si="0"/>
        <v>279.0703125</v>
      </c>
      <c r="E6" s="13">
        <f t="shared" si="1"/>
        <v>25.386714639331178</v>
      </c>
      <c r="F6" s="13">
        <f t="shared" si="2"/>
        <v>313.9541015625</v>
      </c>
      <c r="G6" s="1">
        <f t="shared" si="3"/>
        <v>21169.965707911306</v>
      </c>
      <c r="H6" s="1">
        <f t="shared" si="4"/>
        <v>82.08903322003493</v>
      </c>
      <c r="I6" s="1">
        <f t="shared" si="5"/>
        <v>35744.446028035134</v>
      </c>
      <c r="J6" s="13">
        <f t="shared" si="6"/>
        <v>29.59284375</v>
      </c>
      <c r="K6" s="13">
        <f t="shared" si="7"/>
        <v>8.266906629483373</v>
      </c>
      <c r="L6" s="13">
        <f t="shared" si="8"/>
        <v>33.29194921875</v>
      </c>
      <c r="M6" s="1">
        <f t="shared" si="15"/>
        <v>706858347.0577035</v>
      </c>
      <c r="N6" s="1">
        <f t="shared" si="9"/>
        <v>9.430331023864511</v>
      </c>
      <c r="O6" s="1">
        <f t="shared" si="10"/>
        <v>75.85889562477666</v>
      </c>
      <c r="P6" s="1">
        <f t="shared" si="11"/>
        <v>485545154.9607224</v>
      </c>
      <c r="Q6" s="1">
        <f t="shared" si="12"/>
        <v>107899202.39491747</v>
      </c>
      <c r="R6" s="1"/>
      <c r="S6" s="8">
        <f t="shared" si="13"/>
        <v>0.0002586398289382957</v>
      </c>
    </row>
    <row r="7" spans="2:19" ht="15">
      <c r="B7" s="7">
        <f t="shared" si="14"/>
        <v>5.0625</v>
      </c>
      <c r="C7" s="1"/>
      <c r="D7" s="13">
        <f t="shared" si="0"/>
        <v>627.908203125</v>
      </c>
      <c r="E7" s="13">
        <f t="shared" si="1"/>
        <v>38.08007195899677</v>
      </c>
      <c r="F7" s="13">
        <f t="shared" si="2"/>
        <v>1059.5950927734375</v>
      </c>
      <c r="G7" s="1">
        <f t="shared" si="3"/>
        <v>31728.11003400211</v>
      </c>
      <c r="H7" s="1">
        <f t="shared" si="4"/>
        <v>100.49562723695992</v>
      </c>
      <c r="I7" s="1">
        <f t="shared" si="5"/>
        <v>80379.71354716457</v>
      </c>
      <c r="J7" s="13">
        <f t="shared" si="6"/>
        <v>66.5838984375</v>
      </c>
      <c r="K7" s="13">
        <f t="shared" si="7"/>
        <v>12.400359944225059</v>
      </c>
      <c r="L7" s="13">
        <f t="shared" si="8"/>
        <v>112.36032861328124</v>
      </c>
      <c r="M7" s="1">
        <f t="shared" si="15"/>
        <v>706858347.0577035</v>
      </c>
      <c r="N7" s="1">
        <f t="shared" si="9"/>
        <v>9.430331023864511</v>
      </c>
      <c r="O7" s="1">
        <f t="shared" si="10"/>
        <v>50.529854325992744</v>
      </c>
      <c r="P7" s="1">
        <f t="shared" si="11"/>
        <v>498006863.8651448</v>
      </c>
      <c r="Q7" s="1">
        <f t="shared" si="12"/>
        <v>110668819.8782353</v>
      </c>
      <c r="R7" s="1"/>
      <c r="S7" s="8">
        <f t="shared" si="13"/>
        <v>0.0005673758912545228</v>
      </c>
    </row>
    <row r="8" spans="2:19" ht="15">
      <c r="B8" s="7">
        <f t="shared" si="14"/>
        <v>7.59375</v>
      </c>
      <c r="C8" s="1"/>
      <c r="D8" s="13">
        <f t="shared" si="0"/>
        <v>1412.79345703125</v>
      </c>
      <c r="E8" s="13">
        <f t="shared" si="1"/>
        <v>57.12010793849515</v>
      </c>
      <c r="F8" s="13">
        <f t="shared" si="2"/>
        <v>3576.1334381103516</v>
      </c>
      <c r="G8" s="1">
        <f t="shared" si="3"/>
        <v>47531.77836330726</v>
      </c>
      <c r="H8" s="1">
        <f t="shared" si="4"/>
        <v>123.00339410332342</v>
      </c>
      <c r="I8" s="1">
        <f t="shared" si="5"/>
        <v>180701.50167793408</v>
      </c>
      <c r="J8" s="13">
        <f t="shared" si="6"/>
        <v>149.813771484375</v>
      </c>
      <c r="K8" s="13">
        <f t="shared" si="7"/>
        <v>18.60053991633759</v>
      </c>
      <c r="L8" s="13">
        <f t="shared" si="8"/>
        <v>379.2161090698242</v>
      </c>
      <c r="M8" s="1">
        <f t="shared" si="15"/>
        <v>706858347.0577035</v>
      </c>
      <c r="N8" s="1">
        <f t="shared" si="9"/>
        <v>9.430331023864511</v>
      </c>
      <c r="O8" s="1">
        <f t="shared" si="10"/>
        <v>33.64382679347013</v>
      </c>
      <c r="P8" s="1">
        <f t="shared" si="11"/>
        <v>510788407.4692483</v>
      </c>
      <c r="Q8" s="1">
        <f t="shared" si="12"/>
        <v>113509947.78662331</v>
      </c>
      <c r="R8" s="1"/>
      <c r="S8" s="8">
        <f t="shared" si="13"/>
        <v>0.0012446428569300619</v>
      </c>
    </row>
    <row r="9" spans="2:19" ht="15">
      <c r="B9" s="7">
        <f t="shared" si="14"/>
        <v>11.390625</v>
      </c>
      <c r="C9" s="1"/>
      <c r="D9" s="13">
        <f t="shared" si="0"/>
        <v>3178.7852783203125</v>
      </c>
      <c r="E9" s="13">
        <f t="shared" si="1"/>
        <v>85.68016190774273</v>
      </c>
      <c r="F9" s="13">
        <f t="shared" si="2"/>
        <v>12069.450353622437</v>
      </c>
      <c r="G9" s="1">
        <f t="shared" si="3"/>
        <v>71161.7974976451</v>
      </c>
      <c r="H9" s="1">
        <f t="shared" si="4"/>
        <v>150.50416493276646</v>
      </c>
      <c r="I9" s="1">
        <f t="shared" si="5"/>
        <v>406062.4971896373</v>
      </c>
      <c r="J9" s="13">
        <f t="shared" si="6"/>
        <v>337.0809858398437</v>
      </c>
      <c r="K9" s="13">
        <f t="shared" si="7"/>
        <v>27.900809874506383</v>
      </c>
      <c r="L9" s="13">
        <f t="shared" si="8"/>
        <v>1279.8543681106567</v>
      </c>
      <c r="M9" s="1">
        <f t="shared" si="15"/>
        <v>706858347.0577035</v>
      </c>
      <c r="N9" s="1">
        <f t="shared" si="9"/>
        <v>9.430331023864513</v>
      </c>
      <c r="O9" s="1">
        <f t="shared" si="10"/>
        <v>22.38647510512172</v>
      </c>
      <c r="P9" s="1">
        <f t="shared" si="11"/>
        <v>523897994.4574042</v>
      </c>
      <c r="Q9" s="1">
        <f t="shared" si="12"/>
        <v>116424955.33136815</v>
      </c>
      <c r="R9" s="1"/>
      <c r="S9" s="8">
        <f t="shared" si="13"/>
        <v>0.0027303298242828344</v>
      </c>
    </row>
    <row r="10" spans="2:19" ht="15">
      <c r="B10" s="7">
        <f t="shared" si="14"/>
        <v>17.0859375</v>
      </c>
      <c r="C10" s="1"/>
      <c r="D10" s="13">
        <f t="shared" si="0"/>
        <v>7152.266876220703</v>
      </c>
      <c r="E10" s="13">
        <f t="shared" si="1"/>
        <v>128.5202428616141</v>
      </c>
      <c r="F10" s="13">
        <f t="shared" si="2"/>
        <v>40734.39494347572</v>
      </c>
      <c r="G10" s="1">
        <f t="shared" si="3"/>
        <v>106436.98864000713</v>
      </c>
      <c r="H10" s="1">
        <f t="shared" si="4"/>
        <v>184.06505844332892</v>
      </c>
      <c r="I10" s="1">
        <f t="shared" si="5"/>
        <v>911899.5183242783</v>
      </c>
      <c r="J10" s="13">
        <f t="shared" si="6"/>
        <v>758.4322181396484</v>
      </c>
      <c r="K10" s="13">
        <f t="shared" si="7"/>
        <v>41.851214811759576</v>
      </c>
      <c r="L10" s="13">
        <f t="shared" si="8"/>
        <v>4319.508492373466</v>
      </c>
      <c r="M10" s="1">
        <f t="shared" si="15"/>
        <v>706858347.0577035</v>
      </c>
      <c r="N10" s="1">
        <f t="shared" si="9"/>
        <v>9.430331023864511</v>
      </c>
      <c r="O10" s="1">
        <f t="shared" si="10"/>
        <v>14.881573979556117</v>
      </c>
      <c r="P10" s="1">
        <f t="shared" si="11"/>
        <v>537344044.1931224</v>
      </c>
      <c r="Q10" s="1">
        <f t="shared" si="12"/>
        <v>119416939.86534785</v>
      </c>
      <c r="R10" s="1"/>
      <c r="S10" s="8">
        <f t="shared" si="13"/>
        <v>0.0059893235283749995</v>
      </c>
    </row>
    <row r="11" spans="2:19" ht="15">
      <c r="B11" s="7">
        <f t="shared" si="14"/>
        <v>25.62890625</v>
      </c>
      <c r="C11" s="1"/>
      <c r="D11" s="13">
        <f t="shared" si="0"/>
        <v>16092.600471496582</v>
      </c>
      <c r="E11" s="13">
        <f t="shared" si="1"/>
        <v>192.78036429242115</v>
      </c>
      <c r="F11" s="13">
        <f t="shared" si="2"/>
        <v>137478.58293423057</v>
      </c>
      <c r="G11" s="1">
        <f t="shared" si="3"/>
        <v>158967.64084547453</v>
      </c>
      <c r="H11" s="1">
        <f t="shared" si="4"/>
        <v>224.9465973613042</v>
      </c>
      <c r="I11" s="1">
        <f t="shared" si="5"/>
        <v>2045897.7025403604</v>
      </c>
      <c r="J11" s="13">
        <f t="shared" si="6"/>
        <v>1706.4724908142089</v>
      </c>
      <c r="K11" s="13">
        <f t="shared" si="7"/>
        <v>62.77682221763936</v>
      </c>
      <c r="L11" s="13">
        <f t="shared" si="8"/>
        <v>14578.341161760449</v>
      </c>
      <c r="M11" s="1">
        <f t="shared" si="15"/>
        <v>706858347.0577035</v>
      </c>
      <c r="N11" s="1">
        <f t="shared" si="9"/>
        <v>9.430331023864511</v>
      </c>
      <c r="O11" s="1">
        <f t="shared" si="10"/>
        <v>9.878306562512382</v>
      </c>
      <c r="P11" s="1">
        <f t="shared" si="11"/>
        <v>551135192.126215</v>
      </c>
      <c r="Q11" s="1">
        <f t="shared" si="12"/>
        <v>122490579.73963039</v>
      </c>
      <c r="R11" s="1"/>
      <c r="S11" s="8">
        <f t="shared" si="13"/>
        <v>0.013137827011435076</v>
      </c>
    </row>
    <row r="12" spans="2:19" ht="15">
      <c r="B12" s="7">
        <f t="shared" si="14"/>
        <v>38.443359375</v>
      </c>
      <c r="C12" s="1"/>
      <c r="D12" s="13">
        <f t="shared" si="0"/>
        <v>36208.35106086731</v>
      </c>
      <c r="E12" s="13">
        <f t="shared" si="1"/>
        <v>289.17054643863173</v>
      </c>
      <c r="F12" s="13">
        <f t="shared" si="2"/>
        <v>463990.21740302816</v>
      </c>
      <c r="G12" s="1">
        <f t="shared" si="3"/>
        <v>236903.81651050536</v>
      </c>
      <c r="H12" s="1">
        <f t="shared" si="4"/>
        <v>274.60667666676386</v>
      </c>
      <c r="I12" s="1">
        <f t="shared" si="5"/>
        <v>4583437.609513864</v>
      </c>
      <c r="J12" s="13">
        <f t="shared" si="6"/>
        <v>3839.56310433197</v>
      </c>
      <c r="K12" s="13">
        <f t="shared" si="7"/>
        <v>94.16523332645903</v>
      </c>
      <c r="L12" s="13">
        <f t="shared" si="8"/>
        <v>49201.90142094152</v>
      </c>
      <c r="M12" s="1">
        <f t="shared" si="15"/>
        <v>706858347.0577035</v>
      </c>
      <c r="N12" s="1">
        <f t="shared" si="9"/>
        <v>9.430331023864511</v>
      </c>
      <c r="O12" s="1">
        <f t="shared" si="10"/>
        <v>6.542794951149889</v>
      </c>
      <c r="P12" s="1">
        <f t="shared" si="11"/>
        <v>565280295.3387378</v>
      </c>
      <c r="Q12" s="1">
        <f t="shared" si="12"/>
        <v>125654051.75966926</v>
      </c>
      <c r="R12" s="1"/>
      <c r="S12" s="8">
        <f t="shared" si="13"/>
        <v>0.028815904106395857</v>
      </c>
    </row>
    <row r="13" spans="2:19" ht="15">
      <c r="B13" s="7">
        <f t="shared" si="14"/>
        <v>57.6650390625</v>
      </c>
      <c r="C13" s="1"/>
      <c r="D13" s="13">
        <f t="shared" si="0"/>
        <v>81468.78988695145</v>
      </c>
      <c r="E13" s="13">
        <f t="shared" si="1"/>
        <v>433.75581965794754</v>
      </c>
      <c r="F13" s="13">
        <f t="shared" si="2"/>
        <v>1565966.9837352198</v>
      </c>
      <c r="G13" s="1">
        <f t="shared" si="3"/>
        <v>351873.52406091866</v>
      </c>
      <c r="H13" s="1">
        <f t="shared" si="4"/>
        <v>334.6712138725414</v>
      </c>
      <c r="I13" s="1">
        <f t="shared" si="5"/>
        <v>10245800.874850184</v>
      </c>
      <c r="J13" s="13">
        <f t="shared" si="6"/>
        <v>8639.016984746933</v>
      </c>
      <c r="K13" s="13">
        <f t="shared" si="7"/>
        <v>141.24784998968858</v>
      </c>
      <c r="L13" s="13">
        <f t="shared" si="8"/>
        <v>166056.41729567762</v>
      </c>
      <c r="M13" s="1">
        <f t="shared" si="15"/>
        <v>706858347.0577035</v>
      </c>
      <c r="N13" s="1">
        <f t="shared" si="9"/>
        <v>9.430331023864511</v>
      </c>
      <c r="O13" s="1">
        <f t="shared" si="10"/>
        <v>4.319120543574895</v>
      </c>
      <c r="P13" s="1">
        <f t="shared" si="11"/>
        <v>579788438.2332685</v>
      </c>
      <c r="Q13" s="1">
        <f t="shared" si="12"/>
        <v>128923343.95283552</v>
      </c>
      <c r="R13" s="1"/>
      <c r="S13" s="8">
        <f t="shared" si="13"/>
        <v>0.06319165124723686</v>
      </c>
    </row>
    <row r="14" spans="2:19" ht="15">
      <c r="B14" s="7">
        <f t="shared" si="14"/>
        <v>86.49755859375</v>
      </c>
      <c r="C14" s="1"/>
      <c r="D14" s="13">
        <f t="shared" si="0"/>
        <v>183304.77724564075</v>
      </c>
      <c r="E14" s="13">
        <f t="shared" si="1"/>
        <v>650.6337294869213</v>
      </c>
      <c r="F14" s="13">
        <f t="shared" si="2"/>
        <v>5285138.570106368</v>
      </c>
      <c r="G14" s="1">
        <f t="shared" si="3"/>
        <v>519975.33450548927</v>
      </c>
      <c r="H14" s="1">
        <f t="shared" si="4"/>
        <v>406.83324537803054</v>
      </c>
      <c r="I14" s="1">
        <f t="shared" si="5"/>
        <v>22827150.573786378</v>
      </c>
      <c r="J14" s="13">
        <f t="shared" si="6"/>
        <v>19437.788215680597</v>
      </c>
      <c r="K14" s="13">
        <f t="shared" si="7"/>
        <v>211.87177498453283</v>
      </c>
      <c r="L14" s="13">
        <f t="shared" si="8"/>
        <v>560440.408372912</v>
      </c>
      <c r="M14" s="1">
        <f t="shared" si="15"/>
        <v>706858347.0577035</v>
      </c>
      <c r="N14" s="1">
        <f t="shared" si="9"/>
        <v>9.430331023864513</v>
      </c>
      <c r="O14" s="1">
        <f t="shared" si="10"/>
        <v>2.836670938524899</v>
      </c>
      <c r="P14" s="1">
        <f t="shared" si="11"/>
        <v>594668938.367179</v>
      </c>
      <c r="Q14" s="1">
        <f t="shared" si="12"/>
        <v>132331957.74772988</v>
      </c>
      <c r="R14" s="1"/>
      <c r="S14" s="8">
        <f t="shared" si="13"/>
        <v>0.1385189037972842</v>
      </c>
    </row>
    <row r="15" spans="2:19" ht="15">
      <c r="B15" s="7">
        <f t="shared" si="14"/>
        <v>129.746337890625</v>
      </c>
      <c r="C15" s="1"/>
      <c r="D15" s="13">
        <f t="shared" si="0"/>
        <v>412435.7488026917</v>
      </c>
      <c r="E15" s="13">
        <f t="shared" si="1"/>
        <v>975.950594230382</v>
      </c>
      <c r="F15" s="13">
        <f t="shared" si="2"/>
        <v>17837342.674108993</v>
      </c>
      <c r="G15" s="1">
        <f t="shared" si="3"/>
        <v>762334.3606899843</v>
      </c>
      <c r="H15" s="1">
        <f t="shared" si="4"/>
        <v>492.603860708807</v>
      </c>
      <c r="I15" s="1">
        <f t="shared" si="5"/>
        <v>50598671.58415493</v>
      </c>
      <c r="J15" s="13">
        <f t="shared" si="6"/>
        <v>43735.023485281345</v>
      </c>
      <c r="K15" s="13">
        <f t="shared" si="7"/>
        <v>317.8076624767993</v>
      </c>
      <c r="L15" s="13">
        <f t="shared" si="8"/>
        <v>1891486.3782585778</v>
      </c>
      <c r="M15" s="1">
        <f t="shared" si="15"/>
        <v>706858347.0577035</v>
      </c>
      <c r="N15" s="1">
        <f t="shared" si="9"/>
        <v>9.430331023864511</v>
      </c>
      <c r="O15" s="1">
        <f t="shared" si="10"/>
        <v>1.8483712018249012</v>
      </c>
      <c r="P15" s="1">
        <f t="shared" si="11"/>
        <v>609931352.4366453</v>
      </c>
      <c r="Q15" s="1">
        <f t="shared" si="12"/>
        <v>135952736.29027942</v>
      </c>
      <c r="R15" s="1"/>
      <c r="S15" s="8">
        <f t="shared" si="13"/>
        <v>0.30336700831241803</v>
      </c>
    </row>
    <row r="16" spans="2:19" ht="15">
      <c r="B16" s="7">
        <f t="shared" si="14"/>
        <v>194.6195068359375</v>
      </c>
      <c r="C16" s="1"/>
      <c r="D16" s="13">
        <f t="shared" si="0"/>
        <v>927980.4348060563</v>
      </c>
      <c r="E16" s="13">
        <f t="shared" si="1"/>
        <v>1463.925891345573</v>
      </c>
      <c r="F16" s="13">
        <f t="shared" si="2"/>
        <v>60201031.525117844</v>
      </c>
      <c r="G16" s="1">
        <f t="shared" si="3"/>
        <v>1103837.098631415</v>
      </c>
      <c r="H16" s="1">
        <f t="shared" si="4"/>
        <v>592.7581810745521</v>
      </c>
      <c r="I16" s="1">
        <f t="shared" si="5"/>
        <v>111273852.99118102</v>
      </c>
      <c r="J16" s="13">
        <f t="shared" si="6"/>
        <v>98403.80284188302</v>
      </c>
      <c r="K16" s="13">
        <f t="shared" si="7"/>
        <v>476.71149371519886</v>
      </c>
      <c r="L16" s="13">
        <f t="shared" si="8"/>
        <v>6383766.5266227005</v>
      </c>
      <c r="M16" s="1">
        <f t="shared" si="15"/>
        <v>706858347.0577035</v>
      </c>
      <c r="N16" s="1">
        <f t="shared" si="9"/>
        <v>9.430331023864513</v>
      </c>
      <c r="O16" s="1">
        <f t="shared" si="10"/>
        <v>1.1895047106915697</v>
      </c>
      <c r="P16" s="1">
        <f t="shared" si="11"/>
        <v>625585482.4142392</v>
      </c>
      <c r="Q16" s="1">
        <f t="shared" si="12"/>
        <v>139946976.5268592</v>
      </c>
      <c r="R16" s="1"/>
      <c r="S16" s="8">
        <f t="shared" si="13"/>
        <v>0.6630943074557631</v>
      </c>
    </row>
    <row r="17" spans="2:19" ht="15">
      <c r="B17" s="7">
        <f t="shared" si="14"/>
        <v>291.92926025390625</v>
      </c>
      <c r="C17" s="1"/>
      <c r="D17" s="13">
        <f t="shared" si="0"/>
        <v>2087955.9783136267</v>
      </c>
      <c r="E17" s="13">
        <f t="shared" si="1"/>
        <v>2195.8888370183595</v>
      </c>
      <c r="F17" s="13">
        <f t="shared" si="2"/>
        <v>203178481.3972727</v>
      </c>
      <c r="G17" s="1">
        <f t="shared" si="3"/>
        <v>1566510.6525391093</v>
      </c>
      <c r="H17" s="1">
        <f t="shared" si="4"/>
        <v>706.1415067218607</v>
      </c>
      <c r="I17" s="1">
        <f t="shared" si="5"/>
        <v>241681760.73321527</v>
      </c>
      <c r="J17" s="13">
        <f t="shared" si="6"/>
        <v>221408.5563942368</v>
      </c>
      <c r="K17" s="13">
        <f t="shared" si="7"/>
        <v>715.0672405727984</v>
      </c>
      <c r="L17" s="13">
        <f t="shared" si="8"/>
        <v>21545212.02735161</v>
      </c>
      <c r="M17" s="1">
        <f t="shared" si="15"/>
        <v>706858347.0577035</v>
      </c>
      <c r="N17" s="1">
        <f t="shared" si="9"/>
        <v>9.430331023864513</v>
      </c>
      <c r="O17" s="1">
        <f t="shared" si="10"/>
        <v>0.7502603832693486</v>
      </c>
      <c r="P17" s="1">
        <f t="shared" si="11"/>
        <v>641641381.8440449</v>
      </c>
      <c r="Q17" s="1">
        <f t="shared" si="12"/>
        <v>144674929.72143474</v>
      </c>
      <c r="R17" s="1"/>
      <c r="S17" s="8">
        <f t="shared" si="13"/>
        <v>1.443205109782251</v>
      </c>
    </row>
    <row r="18" spans="2:19" ht="15">
      <c r="B18" s="7">
        <f t="shared" si="14"/>
        <v>437.8938903808594</v>
      </c>
      <c r="C18" s="1"/>
      <c r="D18" s="13">
        <f t="shared" si="0"/>
        <v>4697900.95120566</v>
      </c>
      <c r="E18" s="13">
        <f t="shared" si="1"/>
        <v>3293.833255527539</v>
      </c>
      <c r="F18" s="13">
        <f t="shared" si="2"/>
        <v>685727374.7157954</v>
      </c>
      <c r="G18" s="1">
        <f t="shared" si="3"/>
        <v>2148964.739140634</v>
      </c>
      <c r="H18" s="1">
        <f t="shared" si="4"/>
        <v>827.065125324986</v>
      </c>
      <c r="I18" s="1">
        <f t="shared" si="5"/>
        <v>514474082.9725569</v>
      </c>
      <c r="J18" s="13">
        <f t="shared" si="6"/>
        <v>498169.2518870328</v>
      </c>
      <c r="K18" s="13">
        <f t="shared" si="7"/>
        <v>1072.6008608591974</v>
      </c>
      <c r="L18" s="13">
        <f t="shared" si="8"/>
        <v>72715090.5923117</v>
      </c>
      <c r="M18" s="1">
        <f t="shared" si="15"/>
        <v>706858347.0577035</v>
      </c>
      <c r="N18" s="1">
        <f t="shared" si="9"/>
        <v>9.430331023864511</v>
      </c>
      <c r="O18" s="1">
        <f t="shared" si="10"/>
        <v>0.4574308316545346</v>
      </c>
      <c r="P18" s="1">
        <f t="shared" si="11"/>
        <v>658109362.298342</v>
      </c>
      <c r="Q18" s="1">
        <f t="shared" si="12"/>
        <v>150944425.90639278</v>
      </c>
      <c r="R18" s="1"/>
      <c r="S18" s="8">
        <f t="shared" si="13"/>
        <v>3.1123381489549224</v>
      </c>
    </row>
    <row r="19" spans="2:19" ht="15">
      <c r="B19" s="7">
        <f t="shared" si="14"/>
        <v>656.8408355712891</v>
      </c>
      <c r="C19" s="1"/>
      <c r="D19" s="13">
        <f t="shared" si="0"/>
        <v>10570277.140212735</v>
      </c>
      <c r="E19" s="13">
        <f t="shared" si="1"/>
        <v>4940.749883291309</v>
      </c>
      <c r="F19" s="13">
        <f t="shared" si="2"/>
        <v>2314329889.6658096</v>
      </c>
      <c r="G19" s="1">
        <f t="shared" si="3"/>
        <v>2771644.319457883</v>
      </c>
      <c r="H19" s="1">
        <f t="shared" si="4"/>
        <v>939.2772688980548</v>
      </c>
      <c r="I19" s="1">
        <f t="shared" si="5"/>
        <v>1058645846.1527772</v>
      </c>
      <c r="J19" s="13">
        <f t="shared" si="6"/>
        <v>1120880.816745824</v>
      </c>
      <c r="K19" s="13">
        <f t="shared" si="7"/>
        <v>1608.9012912887963</v>
      </c>
      <c r="L19" s="13">
        <f t="shared" si="8"/>
        <v>245413430.74905196</v>
      </c>
      <c r="M19" s="1">
        <f t="shared" si="15"/>
        <v>706858347.0577035</v>
      </c>
      <c r="N19" s="1">
        <f t="shared" si="9"/>
        <v>9.430331023864511</v>
      </c>
      <c r="O19" s="1">
        <f t="shared" si="10"/>
        <v>0.2622111305779918</v>
      </c>
      <c r="P19" s="1">
        <f t="shared" si="11"/>
        <v>675000000</v>
      </c>
      <c r="Q19" s="1">
        <f t="shared" si="12"/>
        <v>160570277.14021274</v>
      </c>
      <c r="R19" s="1"/>
      <c r="S19" s="8">
        <f t="shared" si="13"/>
        <v>6.5829600150609355</v>
      </c>
    </row>
    <row r="20" spans="2:19" ht="15">
      <c r="B20" s="7">
        <f t="shared" si="14"/>
        <v>985.2612533569336</v>
      </c>
      <c r="C20" s="1"/>
      <c r="D20" s="13">
        <f t="shared" si="0"/>
        <v>23783123.565478653</v>
      </c>
      <c r="E20" s="13">
        <f t="shared" si="1"/>
        <v>7411.124824936963</v>
      </c>
      <c r="F20" s="13">
        <f t="shared" si="2"/>
        <v>7810863377.6221075</v>
      </c>
      <c r="G20" s="1">
        <f t="shared" si="3"/>
        <v>3140910.2033674237</v>
      </c>
      <c r="H20" s="1">
        <f t="shared" si="4"/>
        <v>999.8913787744104</v>
      </c>
      <c r="I20" s="1">
        <f t="shared" si="5"/>
        <v>2048095317.0365357</v>
      </c>
      <c r="J20" s="13">
        <f t="shared" si="6"/>
        <v>2521981.8376781037</v>
      </c>
      <c r="K20" s="13">
        <f t="shared" si="7"/>
        <v>2413.3519369331943</v>
      </c>
      <c r="L20" s="13">
        <f t="shared" si="8"/>
        <v>828270328.7780504</v>
      </c>
      <c r="M20" s="1">
        <f t="shared" si="15"/>
        <v>706858347.0577035</v>
      </c>
      <c r="N20" s="1">
        <f t="shared" si="9"/>
        <v>9.430331023864511</v>
      </c>
      <c r="O20" s="1">
        <f t="shared" si="10"/>
        <v>0.13206466319363003</v>
      </c>
      <c r="P20" s="1">
        <f t="shared" si="11"/>
        <v>692324142.6148419</v>
      </c>
      <c r="Q20" s="1">
        <f t="shared" si="12"/>
        <v>177632933.0354435</v>
      </c>
      <c r="R20" s="1"/>
      <c r="S20" s="8">
        <f t="shared" si="13"/>
        <v>13.38891564704004</v>
      </c>
    </row>
    <row r="21" spans="2:19" ht="15">
      <c r="B21" s="7">
        <f t="shared" si="14"/>
        <v>1477.8918800354004</v>
      </c>
      <c r="C21" s="1"/>
      <c r="D21" s="13">
        <f t="shared" si="0"/>
        <v>53512028.022326976</v>
      </c>
      <c r="E21" s="13">
        <f t="shared" si="1"/>
        <v>11116.687237405446</v>
      </c>
      <c r="F21" s="13">
        <f t="shared" si="2"/>
        <v>26361663899.474613</v>
      </c>
      <c r="G21" s="1">
        <f t="shared" si="3"/>
        <v>2424113.684457481</v>
      </c>
      <c r="H21" s="1">
        <f t="shared" si="4"/>
        <v>878.4186649862526</v>
      </c>
      <c r="I21" s="1">
        <f t="shared" si="5"/>
        <v>707345940.6786001</v>
      </c>
      <c r="J21" s="13">
        <f t="shared" si="6"/>
        <v>5674459.134775734</v>
      </c>
      <c r="K21" s="13">
        <f t="shared" si="7"/>
        <v>3620.0279053997915</v>
      </c>
      <c r="L21" s="13">
        <f t="shared" si="8"/>
        <v>2795412359.62592</v>
      </c>
      <c r="M21" s="1">
        <f t="shared" si="15"/>
        <v>706858347.0577035</v>
      </c>
      <c r="N21" s="1">
        <f t="shared" si="9"/>
        <v>9.430331023864511</v>
      </c>
      <c r="O21" s="1">
        <f t="shared" si="10"/>
        <v>0.04530035160405547</v>
      </c>
      <c r="P21" s="1">
        <f t="shared" si="11"/>
        <v>710092916.2183348</v>
      </c>
      <c r="Q21" s="1">
        <f t="shared" si="12"/>
        <v>211310453.8486236</v>
      </c>
      <c r="R21" s="1"/>
      <c r="S21" s="1"/>
    </row>
    <row r="22" spans="2:19" ht="15">
      <c r="B22" s="7">
        <f t="shared" si="14"/>
        <v>2216.8378200531006</v>
      </c>
      <c r="C22" s="1"/>
      <c r="D22" s="13">
        <f t="shared" si="0"/>
        <v>120402063.05023567</v>
      </c>
      <c r="E22" s="13">
        <f t="shared" si="1"/>
        <v>16675.030856108166</v>
      </c>
      <c r="F22" s="13">
        <f t="shared" si="2"/>
        <v>88970615660.7268</v>
      </c>
      <c r="G22" s="1">
        <f t="shared" si="3"/>
        <v>-1510145.6196494997</v>
      </c>
      <c r="H22" s="1" t="e">
        <f t="shared" si="4"/>
        <v>#NUM!</v>
      </c>
      <c r="I22" s="1" t="e">
        <f t="shared" si="5"/>
        <v>#NUM!</v>
      </c>
      <c r="J22" s="13">
        <f t="shared" si="6"/>
        <v>12767533.0532454</v>
      </c>
      <c r="K22" s="13">
        <f t="shared" si="7"/>
        <v>5430.0418580996875</v>
      </c>
      <c r="L22" s="13">
        <f t="shared" si="8"/>
        <v>9434516713.737478</v>
      </c>
      <c r="M22" s="1">
        <f t="shared" si="15"/>
        <v>706858347.0577035</v>
      </c>
      <c r="N22" s="1">
        <f t="shared" si="9"/>
        <v>9.430331023864511</v>
      </c>
      <c r="O22" s="1">
        <f t="shared" si="10"/>
        <v>-0.012542522788994218</v>
      </c>
      <c r="P22" s="1">
        <f t="shared" si="11"/>
        <v>728317732.4410836</v>
      </c>
      <c r="Q22" s="1">
        <f t="shared" si="12"/>
        <v>282250448.0371431</v>
      </c>
      <c r="R22" s="1"/>
      <c r="S22" s="1"/>
    </row>
    <row r="23" spans="2:19" ht="15">
      <c r="B23" s="7">
        <f t="shared" si="14"/>
        <v>3325.256730079651</v>
      </c>
      <c r="C23" s="1"/>
      <c r="D23" s="13">
        <f t="shared" si="0"/>
        <v>270904641.8630303</v>
      </c>
      <c r="E23" s="13">
        <f t="shared" si="1"/>
        <v>25012.546284162254</v>
      </c>
      <c r="F23" s="13">
        <f t="shared" si="2"/>
        <v>300275827854.95306</v>
      </c>
      <c r="G23" s="1">
        <f t="shared" si="3"/>
        <v>-13844429.758729622</v>
      </c>
      <c r="H23" s="1" t="e">
        <f t="shared" si="4"/>
        <v>#NUM!</v>
      </c>
      <c r="I23" s="1" t="e">
        <f t="shared" si="5"/>
        <v>#NUM!</v>
      </c>
      <c r="J23" s="13">
        <f t="shared" si="6"/>
        <v>28726949.36980215</v>
      </c>
      <c r="K23" s="13">
        <f t="shared" si="7"/>
        <v>8145.062787149531</v>
      </c>
      <c r="L23" s="13">
        <f t="shared" si="8"/>
        <v>31841493908.864</v>
      </c>
      <c r="M23" s="1">
        <f t="shared" si="15"/>
        <v>706858347.0577035</v>
      </c>
      <c r="N23" s="1">
        <f t="shared" si="9"/>
        <v>9.430331023864513</v>
      </c>
      <c r="O23" s="1">
        <f t="shared" si="10"/>
        <v>-0.05110443905102734</v>
      </c>
      <c r="P23" s="1">
        <f t="shared" si="11"/>
        <v>747010295.7977171</v>
      </c>
      <c r="Q23" s="1">
        <f t="shared" si="12"/>
        <v>436906929.8180785</v>
      </c>
      <c r="R23" s="1"/>
      <c r="S23" s="1"/>
    </row>
    <row r="24" spans="2:19" ht="15">
      <c r="B24" s="7">
        <f t="shared" si="14"/>
        <v>4987.885095119476</v>
      </c>
      <c r="C24" s="1"/>
      <c r="D24" s="13">
        <f t="shared" si="0"/>
        <v>609535444.1918182</v>
      </c>
      <c r="E24" s="13">
        <f t="shared" si="1"/>
        <v>37518.81942624338</v>
      </c>
      <c r="F24" s="13">
        <f t="shared" si="2"/>
        <v>1013430919010.4664</v>
      </c>
      <c r="G24" s="1">
        <f t="shared" si="3"/>
        <v>-46819870.12891902</v>
      </c>
      <c r="H24" s="1" t="e">
        <f t="shared" si="4"/>
        <v>#NUM!</v>
      </c>
      <c r="I24" s="1" t="e">
        <f t="shared" si="5"/>
        <v>#NUM!</v>
      </c>
      <c r="J24" s="13">
        <f t="shared" si="6"/>
        <v>64635636.08205484</v>
      </c>
      <c r="K24" s="13">
        <f t="shared" si="7"/>
        <v>12217.594180724298</v>
      </c>
      <c r="L24" s="13">
        <f t="shared" si="8"/>
        <v>107465041942.41597</v>
      </c>
      <c r="M24" s="1">
        <f t="shared" si="15"/>
        <v>706858347.0577035</v>
      </c>
      <c r="N24" s="1">
        <f t="shared" si="9"/>
        <v>9.430331023864513</v>
      </c>
      <c r="O24" s="1">
        <f t="shared" si="10"/>
        <v>-0.07681238322571608</v>
      </c>
      <c r="P24" s="1">
        <f t="shared" si="11"/>
        <v>766182611.2038726</v>
      </c>
      <c r="Q24" s="1">
        <f t="shared" si="12"/>
        <v>779798246.6815677</v>
      </c>
      <c r="R24" s="1"/>
      <c r="S24" s="1"/>
    </row>
    <row r="25" spans="2:19" ht="15">
      <c r="B25" s="7"/>
      <c r="C25" s="1"/>
      <c r="D25" s="14"/>
      <c r="E25" s="14"/>
      <c r="F25" s="14"/>
      <c r="G25" s="14"/>
      <c r="H25" s="14"/>
      <c r="I25" s="14"/>
      <c r="J25" s="14"/>
      <c r="K25" s="14"/>
      <c r="L25" s="14"/>
      <c r="M25" s="1"/>
      <c r="N25" s="1"/>
      <c r="O25" s="1"/>
      <c r="P25" s="1"/>
      <c r="Q25" s="1"/>
      <c r="R25" s="1"/>
      <c r="S25" s="1"/>
    </row>
    <row r="26" spans="2:19" ht="15">
      <c r="B26" s="7"/>
      <c r="C26" s="1"/>
      <c r="D26" s="14"/>
      <c r="E26" s="14"/>
      <c r="F26" s="14"/>
      <c r="G26" s="14"/>
      <c r="H26" s="14"/>
      <c r="I26" s="14"/>
      <c r="J26" s="14"/>
      <c r="K26" s="14"/>
      <c r="L26" s="14"/>
      <c r="M26" s="1"/>
      <c r="N26" s="1"/>
      <c r="O26" s="1"/>
      <c r="P26" s="1"/>
      <c r="Q26" s="1"/>
      <c r="R26" s="1"/>
      <c r="S26" s="1"/>
    </row>
    <row r="27" spans="2:19" ht="15.75">
      <c r="B27" s="7"/>
      <c r="C27" s="1"/>
      <c r="D27" s="16" t="s">
        <v>24</v>
      </c>
      <c r="E27" s="16"/>
      <c r="F27" s="16"/>
      <c r="G27" s="16"/>
      <c r="H27" s="16"/>
      <c r="I27" s="16"/>
      <c r="J27" s="16"/>
      <c r="K27" s="16"/>
      <c r="L27" s="16"/>
      <c r="M27" s="16"/>
      <c r="N27" s="1"/>
      <c r="O27" s="1"/>
      <c r="P27" s="1"/>
      <c r="Q27" s="1"/>
      <c r="R27" s="1"/>
      <c r="S27" s="1"/>
    </row>
    <row r="28" spans="4:10" ht="15">
      <c r="D28" t="s">
        <v>18</v>
      </c>
      <c r="G28" t="str">
        <f>CONCATENATE("F_",H2)</f>
        <v>F_Conosph 1.0um</v>
      </c>
      <c r="J28" t="s">
        <v>14</v>
      </c>
    </row>
    <row r="29" spans="3:17" ht="15">
      <c r="C29" s="9" t="s">
        <v>17</v>
      </c>
      <c r="D29" s="3">
        <v>9500000000</v>
      </c>
      <c r="E29" s="3"/>
      <c r="F29" s="3"/>
      <c r="G29" s="3">
        <f>D29</f>
        <v>9500000000</v>
      </c>
      <c r="H29" s="3"/>
      <c r="I29" s="3"/>
      <c r="J29" s="3">
        <f>G29</f>
        <v>9500000000</v>
      </c>
      <c r="K29" s="3"/>
      <c r="L29" s="3"/>
      <c r="M29" s="3">
        <f>J29</f>
        <v>9500000000</v>
      </c>
      <c r="N29" s="3"/>
      <c r="O29" s="3"/>
      <c r="P29" s="3">
        <f>M29</f>
        <v>9500000000</v>
      </c>
      <c r="Q29" s="3">
        <f>P29</f>
        <v>9500000000</v>
      </c>
    </row>
    <row r="30" spans="2:17" ht="30">
      <c r="B30" s="15" t="s">
        <v>23</v>
      </c>
      <c r="D30">
        <v>2.2</v>
      </c>
      <c r="G30">
        <v>2.2</v>
      </c>
      <c r="J30">
        <v>2.2</v>
      </c>
      <c r="M30">
        <v>2.2</v>
      </c>
      <c r="P30">
        <v>2.2</v>
      </c>
      <c r="Q30">
        <v>2.2</v>
      </c>
    </row>
    <row r="31" spans="2:17" ht="15">
      <c r="B31" s="7">
        <f>B3</f>
        <v>1</v>
      </c>
      <c r="D31" s="1">
        <f aca="true" t="shared" si="16" ref="D31:D52">D$29*D3*0.000000000001/D$30</f>
        <v>0.10579545454545453</v>
      </c>
      <c r="E31" s="1"/>
      <c r="F31" s="1"/>
      <c r="G31" s="1">
        <f aca="true" t="shared" si="17" ref="G31:G52">G$29*G3*0.000000000001/G$30</f>
        <v>27.118370585453164</v>
      </c>
      <c r="H31" s="1"/>
      <c r="I31" s="1"/>
      <c r="J31" s="1">
        <f aca="true" t="shared" si="18" ref="J31:J52">J$29*J3*0.000000000001/J$30</f>
        <v>0.011218636363636361</v>
      </c>
      <c r="K31" s="1"/>
      <c r="L31" s="1"/>
      <c r="M31" s="1">
        <f aca="true" t="shared" si="19" ref="M31:M52">M$29*M3*0.000000000001/M$30</f>
        <v>3052342.862294628</v>
      </c>
      <c r="N31" s="1"/>
      <c r="O31" s="1"/>
      <c r="P31" s="1">
        <f aca="true" t="shared" si="20" ref="P31:Q52">P$29*P3*0.000000000001/P$30</f>
        <v>1943181.8181818181</v>
      </c>
      <c r="Q31" s="1">
        <f t="shared" si="20"/>
        <v>431818.2876136363</v>
      </c>
    </row>
    <row r="32" spans="2:17" ht="15">
      <c r="B32" s="7">
        <f aca="true" t="shared" si="21" ref="B32:B52">B4</f>
        <v>1.5</v>
      </c>
      <c r="D32" s="1">
        <f t="shared" si="16"/>
        <v>0.2380397727272727</v>
      </c>
      <c r="E32" s="1"/>
      <c r="F32" s="1"/>
      <c r="G32" s="1">
        <f t="shared" si="17"/>
        <v>40.667381401972094</v>
      </c>
      <c r="H32" s="1"/>
      <c r="I32" s="1"/>
      <c r="J32" s="1">
        <f t="shared" si="18"/>
        <v>0.025241931818181813</v>
      </c>
      <c r="K32" s="1"/>
      <c r="L32" s="1"/>
      <c r="M32" s="1">
        <f t="shared" si="19"/>
        <v>3052342.862294628</v>
      </c>
      <c r="N32" s="1"/>
      <c r="O32" s="1"/>
      <c r="P32" s="1">
        <f t="shared" si="20"/>
        <v>1993054.3499518172</v>
      </c>
      <c r="Q32" s="1">
        <f t="shared" si="20"/>
        <v>442901.2046957321</v>
      </c>
    </row>
    <row r="33" spans="2:17" ht="15">
      <c r="B33" s="7">
        <f t="shared" si="21"/>
        <v>2.25</v>
      </c>
      <c r="D33" s="1">
        <f t="shared" si="16"/>
        <v>0.5355894886363636</v>
      </c>
      <c r="E33" s="1"/>
      <c r="F33" s="1"/>
      <c r="G33" s="1">
        <f t="shared" si="17"/>
        <v>60.97817953149093</v>
      </c>
      <c r="H33" s="1"/>
      <c r="I33" s="1"/>
      <c r="J33" s="1">
        <f t="shared" si="18"/>
        <v>0.05679434659090909</v>
      </c>
      <c r="K33" s="1"/>
      <c r="L33" s="1"/>
      <c r="M33" s="1">
        <f t="shared" si="19"/>
        <v>3052342.862294628</v>
      </c>
      <c r="N33" s="1"/>
      <c r="O33" s="1"/>
      <c r="P33" s="1">
        <f t="shared" si="20"/>
        <v>2044206.880022479</v>
      </c>
      <c r="Q33" s="1">
        <f t="shared" si="20"/>
        <v>454268.7311500395</v>
      </c>
    </row>
    <row r="34" spans="2:17" ht="15">
      <c r="B34" s="7">
        <f t="shared" si="21"/>
        <v>3.375</v>
      </c>
      <c r="D34" s="1">
        <f t="shared" si="16"/>
        <v>1.205076349431818</v>
      </c>
      <c r="E34" s="1"/>
      <c r="F34" s="1"/>
      <c r="G34" s="1">
        <f t="shared" si="17"/>
        <v>91.41576101143518</v>
      </c>
      <c r="H34" s="1"/>
      <c r="I34" s="1"/>
      <c r="J34" s="1">
        <f t="shared" si="18"/>
        <v>0.12778727982954544</v>
      </c>
      <c r="K34" s="1"/>
      <c r="L34" s="1"/>
      <c r="M34" s="1">
        <f t="shared" si="19"/>
        <v>3052342.862294628</v>
      </c>
      <c r="N34" s="1"/>
      <c r="O34" s="1"/>
      <c r="P34" s="1">
        <f t="shared" si="20"/>
        <v>2096672.2600576645</v>
      </c>
      <c r="Q34" s="1">
        <f t="shared" si="20"/>
        <v>465928.3739780527</v>
      </c>
    </row>
    <row r="35" spans="2:17" ht="15">
      <c r="B35" s="7">
        <f t="shared" si="21"/>
        <v>5.0625</v>
      </c>
      <c r="D35" s="1">
        <f t="shared" si="16"/>
        <v>2.7114217862215906</v>
      </c>
      <c r="E35" s="1"/>
      <c r="F35" s="1"/>
      <c r="G35" s="1">
        <f t="shared" si="17"/>
        <v>137.0077478741</v>
      </c>
      <c r="H35" s="1"/>
      <c r="I35" s="1"/>
      <c r="J35" s="1">
        <f t="shared" si="18"/>
        <v>0.2875213796164772</v>
      </c>
      <c r="K35" s="1"/>
      <c r="L35" s="1"/>
      <c r="M35" s="1">
        <f t="shared" si="19"/>
        <v>3052342.862294628</v>
      </c>
      <c r="N35" s="1"/>
      <c r="O35" s="1"/>
      <c r="P35" s="1">
        <f t="shared" si="20"/>
        <v>2150484.1848722156</v>
      </c>
      <c r="Q35" s="1">
        <f t="shared" si="20"/>
        <v>477888.08583783417</v>
      </c>
    </row>
    <row r="36" spans="2:17" ht="15">
      <c r="B36" s="7">
        <f t="shared" si="21"/>
        <v>7.59375</v>
      </c>
      <c r="D36" s="1">
        <f t="shared" si="16"/>
        <v>6.100699018998579</v>
      </c>
      <c r="E36" s="1"/>
      <c r="F36" s="1"/>
      <c r="G36" s="1">
        <f t="shared" si="17"/>
        <v>205.25086111428135</v>
      </c>
      <c r="H36" s="1"/>
      <c r="I36" s="1"/>
      <c r="J36" s="1">
        <f t="shared" si="18"/>
        <v>0.6469231041370738</v>
      </c>
      <c r="K36" s="1"/>
      <c r="L36" s="1"/>
      <c r="M36" s="1">
        <f t="shared" si="19"/>
        <v>3052342.862294628</v>
      </c>
      <c r="N36" s="1"/>
      <c r="O36" s="1"/>
      <c r="P36" s="1">
        <f t="shared" si="20"/>
        <v>2205677.214071754</v>
      </c>
      <c r="Q36" s="1">
        <f t="shared" si="20"/>
        <v>490156.5927149643</v>
      </c>
    </row>
    <row r="37" spans="2:17" ht="15">
      <c r="B37" s="7">
        <f t="shared" si="21"/>
        <v>11.390625</v>
      </c>
      <c r="D37" s="1">
        <f t="shared" si="16"/>
        <v>13.726572792746802</v>
      </c>
      <c r="E37" s="1"/>
      <c r="F37" s="1"/>
      <c r="G37" s="1">
        <f t="shared" si="17"/>
        <v>307.2895801034674</v>
      </c>
      <c r="H37" s="1"/>
      <c r="I37" s="1"/>
      <c r="J37" s="1">
        <f t="shared" si="18"/>
        <v>1.4555769843084159</v>
      </c>
      <c r="K37" s="1"/>
      <c r="L37" s="1"/>
      <c r="M37" s="1">
        <f t="shared" si="19"/>
        <v>3052342.862294628</v>
      </c>
      <c r="N37" s="1"/>
      <c r="O37" s="1"/>
      <c r="P37" s="1">
        <f t="shared" si="20"/>
        <v>2262286.7942478815</v>
      </c>
      <c r="Q37" s="1">
        <f t="shared" si="20"/>
        <v>502744.12529454427</v>
      </c>
    </row>
    <row r="38" spans="2:17" ht="15">
      <c r="B38" s="7">
        <f t="shared" si="21"/>
        <v>17.0859375</v>
      </c>
      <c r="D38" s="1">
        <f t="shared" si="16"/>
        <v>30.884788783680303</v>
      </c>
      <c r="E38" s="1"/>
      <c r="F38" s="1"/>
      <c r="G38" s="1">
        <f t="shared" si="17"/>
        <v>459.6142691273035</v>
      </c>
      <c r="H38" s="1"/>
      <c r="I38" s="1"/>
      <c r="J38" s="1">
        <f t="shared" si="18"/>
        <v>3.275048214693936</v>
      </c>
      <c r="K38" s="1"/>
      <c r="L38" s="1"/>
      <c r="M38" s="1">
        <f t="shared" si="19"/>
        <v>3052342.862294628</v>
      </c>
      <c r="N38" s="1"/>
      <c r="O38" s="1"/>
      <c r="P38" s="1">
        <f t="shared" si="20"/>
        <v>2320349.2817430287</v>
      </c>
      <c r="Q38" s="1">
        <f t="shared" si="20"/>
        <v>515664.05850945663</v>
      </c>
    </row>
    <row r="39" spans="2:17" ht="15">
      <c r="B39" s="7">
        <f t="shared" si="21"/>
        <v>25.62890625</v>
      </c>
      <c r="D39" s="1">
        <f t="shared" si="16"/>
        <v>69.4907747632807</v>
      </c>
      <c r="E39" s="1"/>
      <c r="F39" s="1"/>
      <c r="G39" s="1">
        <f t="shared" si="17"/>
        <v>686.4511763781854</v>
      </c>
      <c r="H39" s="1"/>
      <c r="I39" s="1"/>
      <c r="J39" s="1">
        <f t="shared" si="18"/>
        <v>7.368858483061355</v>
      </c>
      <c r="K39" s="1"/>
      <c r="L39" s="1"/>
      <c r="M39" s="1">
        <f t="shared" si="19"/>
        <v>3052342.862294628</v>
      </c>
      <c r="N39" s="1"/>
      <c r="O39" s="1"/>
      <c r="P39" s="1">
        <f t="shared" si="20"/>
        <v>2379901.9659995646</v>
      </c>
      <c r="Q39" s="1">
        <f t="shared" si="20"/>
        <v>528936.594330222</v>
      </c>
    </row>
    <row r="40" spans="2:17" ht="15">
      <c r="B40" s="7">
        <f t="shared" si="21"/>
        <v>38.443359375</v>
      </c>
      <c r="D40" s="1">
        <f t="shared" si="16"/>
        <v>156.35424321738157</v>
      </c>
      <c r="E40" s="1"/>
      <c r="F40" s="1"/>
      <c r="G40" s="1">
        <f t="shared" si="17"/>
        <v>1022.9937531135458</v>
      </c>
      <c r="H40" s="1"/>
      <c r="I40" s="1"/>
      <c r="J40" s="1">
        <f t="shared" si="18"/>
        <v>16.579931586888048</v>
      </c>
      <c r="K40" s="1"/>
      <c r="L40" s="1"/>
      <c r="M40" s="1">
        <f t="shared" si="19"/>
        <v>3052342.862294628</v>
      </c>
      <c r="N40" s="1"/>
      <c r="O40" s="1"/>
      <c r="P40" s="1">
        <f t="shared" si="20"/>
        <v>2440983.093508186</v>
      </c>
      <c r="Q40" s="1">
        <f t="shared" si="20"/>
        <v>542597.0416894808</v>
      </c>
    </row>
    <row r="41" spans="2:17" ht="15">
      <c r="B41" s="7">
        <f t="shared" si="21"/>
        <v>57.6650390625</v>
      </c>
      <c r="D41" s="1">
        <f t="shared" si="16"/>
        <v>351.79704723910845</v>
      </c>
      <c r="E41" s="1"/>
      <c r="F41" s="1"/>
      <c r="G41" s="1">
        <f t="shared" si="17"/>
        <v>1519.4538538994216</v>
      </c>
      <c r="H41" s="1"/>
      <c r="I41" s="1"/>
      <c r="J41" s="1">
        <f t="shared" si="18"/>
        <v>37.30484607049811</v>
      </c>
      <c r="K41" s="1"/>
      <c r="L41" s="1"/>
      <c r="M41" s="1">
        <f t="shared" si="19"/>
        <v>3052342.862294628</v>
      </c>
      <c r="N41" s="1"/>
      <c r="O41" s="1"/>
      <c r="P41" s="1">
        <f t="shared" si="20"/>
        <v>2503631.892370932</v>
      </c>
      <c r="Q41" s="1">
        <f t="shared" si="20"/>
        <v>556714.4397963351</v>
      </c>
    </row>
    <row r="42" spans="2:17" ht="15">
      <c r="B42" s="7">
        <f t="shared" si="21"/>
        <v>86.49755859375</v>
      </c>
      <c r="D42" s="1">
        <f t="shared" si="16"/>
        <v>791.5433562879941</v>
      </c>
      <c r="E42" s="1"/>
      <c r="F42" s="1"/>
      <c r="G42" s="1">
        <f t="shared" si="17"/>
        <v>2245.3480353646128</v>
      </c>
      <c r="H42" s="1"/>
      <c r="I42" s="1"/>
      <c r="J42" s="1">
        <f t="shared" si="18"/>
        <v>83.93590365862076</v>
      </c>
      <c r="K42" s="1"/>
      <c r="L42" s="1"/>
      <c r="M42" s="1">
        <f t="shared" si="19"/>
        <v>3052342.862294628</v>
      </c>
      <c r="N42" s="1"/>
      <c r="O42" s="1"/>
      <c r="P42" s="1">
        <f t="shared" si="20"/>
        <v>2567888.5974946367</v>
      </c>
      <c r="Q42" s="1">
        <f t="shared" si="20"/>
        <v>571433.4539106517</v>
      </c>
    </row>
    <row r="43" spans="2:17" ht="15">
      <c r="B43" s="7">
        <f t="shared" si="21"/>
        <v>129.746337890625</v>
      </c>
      <c r="D43" s="1">
        <f t="shared" si="16"/>
        <v>1780.9725516479866</v>
      </c>
      <c r="E43" s="1"/>
      <c r="F43" s="1"/>
      <c r="G43" s="1">
        <f t="shared" si="17"/>
        <v>3291.8983757067504</v>
      </c>
      <c r="H43" s="1"/>
      <c r="I43" s="1"/>
      <c r="J43" s="1">
        <f t="shared" si="18"/>
        <v>188.85578323189668</v>
      </c>
      <c r="K43" s="1"/>
      <c r="L43" s="1"/>
      <c r="M43" s="1">
        <f t="shared" si="19"/>
        <v>3052342.862294628</v>
      </c>
      <c r="N43" s="1"/>
      <c r="O43" s="1"/>
      <c r="P43" s="1">
        <f t="shared" si="20"/>
        <v>2633794.476430968</v>
      </c>
      <c r="Q43" s="1">
        <f t="shared" si="20"/>
        <v>587068.6339807521</v>
      </c>
    </row>
    <row r="44" spans="2:17" ht="15">
      <c r="B44" s="7">
        <f t="shared" si="21"/>
        <v>194.6195068359375</v>
      </c>
      <c r="D44" s="1">
        <f t="shared" si="16"/>
        <v>4007.18824120797</v>
      </c>
      <c r="E44" s="1"/>
      <c r="F44" s="1"/>
      <c r="G44" s="1">
        <f t="shared" si="17"/>
        <v>4766.5692895447455</v>
      </c>
      <c r="H44" s="1"/>
      <c r="I44" s="1"/>
      <c r="J44" s="1">
        <f t="shared" si="18"/>
        <v>424.92551227176756</v>
      </c>
      <c r="K44" s="1"/>
      <c r="L44" s="1"/>
      <c r="M44" s="1">
        <f t="shared" si="19"/>
        <v>3052342.862294628</v>
      </c>
      <c r="N44" s="1"/>
      <c r="O44" s="1"/>
      <c r="P44" s="1">
        <f t="shared" si="20"/>
        <v>2701391.855879669</v>
      </c>
      <c r="Q44" s="1">
        <f t="shared" si="20"/>
        <v>604316.489547801</v>
      </c>
    </row>
    <row r="45" spans="2:17" ht="15">
      <c r="B45" s="7">
        <f t="shared" si="21"/>
        <v>291.92926025390625</v>
      </c>
      <c r="D45" s="1">
        <f t="shared" si="16"/>
        <v>9016.173542717932</v>
      </c>
      <c r="E45" s="1"/>
      <c r="F45" s="1"/>
      <c r="G45" s="1">
        <f t="shared" si="17"/>
        <v>6764.4778177825165</v>
      </c>
      <c r="H45" s="1"/>
      <c r="I45" s="1"/>
      <c r="J45" s="1">
        <f t="shared" si="18"/>
        <v>956.0824026114769</v>
      </c>
      <c r="K45" s="1"/>
      <c r="L45" s="1"/>
      <c r="M45" s="1">
        <f t="shared" si="19"/>
        <v>3052342.862294628</v>
      </c>
      <c r="N45" s="1"/>
      <c r="O45" s="1"/>
      <c r="P45" s="1">
        <f t="shared" si="20"/>
        <v>2770724.148872012</v>
      </c>
      <c r="Q45" s="1">
        <f t="shared" si="20"/>
        <v>624732.6510698317</v>
      </c>
    </row>
    <row r="46" spans="2:17" ht="15">
      <c r="B46" s="7">
        <f t="shared" si="21"/>
        <v>437.8938903808594</v>
      </c>
      <c r="D46" s="1">
        <f t="shared" si="16"/>
        <v>20286.390471115345</v>
      </c>
      <c r="E46" s="1"/>
      <c r="F46" s="1"/>
      <c r="G46" s="1">
        <f t="shared" si="17"/>
        <v>9279.620464470918</v>
      </c>
      <c r="H46" s="1"/>
      <c r="I46" s="1"/>
      <c r="J46" s="1">
        <f t="shared" si="18"/>
        <v>2151.185405875823</v>
      </c>
      <c r="K46" s="1"/>
      <c r="L46" s="1"/>
      <c r="M46" s="1">
        <f t="shared" si="19"/>
        <v>3052342.862294628</v>
      </c>
      <c r="N46" s="1"/>
      <c r="O46" s="1"/>
      <c r="P46" s="1">
        <f t="shared" si="20"/>
        <v>2841835.8826519316</v>
      </c>
      <c r="Q46" s="1">
        <f t="shared" si="20"/>
        <v>651805.475504878</v>
      </c>
    </row>
    <row r="47" spans="2:17" ht="15">
      <c r="B47" s="7">
        <f t="shared" si="21"/>
        <v>656.8408355712891</v>
      </c>
      <c r="D47" s="1">
        <f t="shared" si="16"/>
        <v>45644.378560009536</v>
      </c>
      <c r="E47" s="1"/>
      <c r="F47" s="1"/>
      <c r="G47" s="1">
        <f t="shared" si="17"/>
        <v>11968.464106749947</v>
      </c>
      <c r="H47" s="1"/>
      <c r="I47" s="1"/>
      <c r="J47" s="1">
        <f t="shared" si="18"/>
        <v>4840.1671632206035</v>
      </c>
      <c r="K47" s="1"/>
      <c r="L47" s="1"/>
      <c r="M47" s="1">
        <f t="shared" si="19"/>
        <v>3052342.862294628</v>
      </c>
      <c r="N47" s="1"/>
      <c r="O47" s="1"/>
      <c r="P47" s="1">
        <f t="shared" si="20"/>
        <v>2914772.727272727</v>
      </c>
      <c r="Q47" s="1">
        <f t="shared" si="20"/>
        <v>693371.6512872822</v>
      </c>
    </row>
    <row r="48" spans="2:17" ht="15">
      <c r="B48" s="7">
        <f t="shared" si="21"/>
        <v>985.2612533569336</v>
      </c>
      <c r="D48" s="1">
        <f t="shared" si="16"/>
        <v>102699.85176002144</v>
      </c>
      <c r="E48" s="1"/>
      <c r="F48" s="1"/>
      <c r="G48" s="1">
        <f t="shared" si="17"/>
        <v>13563.021332722963</v>
      </c>
      <c r="H48" s="1"/>
      <c r="I48" s="1"/>
      <c r="J48" s="1">
        <f t="shared" si="18"/>
        <v>10890.376117246356</v>
      </c>
      <c r="K48" s="1"/>
      <c r="L48" s="1"/>
      <c r="M48" s="1">
        <f t="shared" si="19"/>
        <v>3052342.862294628</v>
      </c>
      <c r="N48" s="1"/>
      <c r="O48" s="1"/>
      <c r="P48" s="1">
        <f t="shared" si="20"/>
        <v>2989581.5249277265</v>
      </c>
      <c r="Q48" s="1">
        <f t="shared" si="20"/>
        <v>767051.3017439606</v>
      </c>
    </row>
    <row r="49" spans="2:17" ht="15">
      <c r="B49" s="7">
        <f t="shared" si="21"/>
        <v>1477.8918800354004</v>
      </c>
      <c r="D49" s="1">
        <f t="shared" si="16"/>
        <v>231074.6664600483</v>
      </c>
      <c r="E49" s="1"/>
      <c r="F49" s="1"/>
      <c r="G49" s="1">
        <f t="shared" si="17"/>
        <v>10467.763637430031</v>
      </c>
      <c r="H49" s="1"/>
      <c r="I49" s="1"/>
      <c r="J49" s="1">
        <f t="shared" si="18"/>
        <v>24503.346263804302</v>
      </c>
      <c r="K49" s="1"/>
      <c r="L49" s="1"/>
      <c r="M49" s="1">
        <f t="shared" si="19"/>
        <v>3052342.862294628</v>
      </c>
      <c r="N49" s="1"/>
      <c r="O49" s="1"/>
      <c r="P49" s="1">
        <f t="shared" si="20"/>
        <v>3066310.3200337184</v>
      </c>
      <c r="Q49" s="1">
        <f t="shared" si="20"/>
        <v>912476.9598008747</v>
      </c>
    </row>
    <row r="50" spans="2:17" ht="15">
      <c r="B50" s="7">
        <f t="shared" si="21"/>
        <v>2216.8378200531006</v>
      </c>
      <c r="D50" s="1">
        <f t="shared" si="16"/>
        <v>519917.9995351085</v>
      </c>
      <c r="E50" s="1"/>
      <c r="F50" s="1"/>
      <c r="G50" s="1">
        <f t="shared" si="17"/>
        <v>-6521.083357577384</v>
      </c>
      <c r="H50" s="1"/>
      <c r="I50" s="1"/>
      <c r="J50" s="1">
        <f t="shared" si="18"/>
        <v>55132.52909355968</v>
      </c>
      <c r="K50" s="1"/>
      <c r="L50" s="1"/>
      <c r="M50" s="1">
        <f t="shared" si="19"/>
        <v>3052342.862294628</v>
      </c>
      <c r="N50" s="1"/>
      <c r="O50" s="1"/>
      <c r="P50" s="1">
        <f t="shared" si="20"/>
        <v>3145008.390086497</v>
      </c>
      <c r="Q50" s="1">
        <f t="shared" si="20"/>
        <v>1218808.7528876634</v>
      </c>
    </row>
    <row r="51" spans="2:17" ht="15">
      <c r="B51" s="7">
        <f t="shared" si="21"/>
        <v>3325.256730079651</v>
      </c>
      <c r="D51" s="1">
        <f t="shared" si="16"/>
        <v>1169815.4989539944</v>
      </c>
      <c r="E51" s="1"/>
      <c r="F51" s="1"/>
      <c r="G51" s="1">
        <f t="shared" si="17"/>
        <v>-59782.764867241545</v>
      </c>
      <c r="H51" s="1"/>
      <c r="I51" s="1"/>
      <c r="J51" s="1">
        <f t="shared" si="18"/>
        <v>124048.19046050929</v>
      </c>
      <c r="K51" s="1"/>
      <c r="L51" s="1"/>
      <c r="M51" s="1">
        <f t="shared" si="19"/>
        <v>3052342.862294628</v>
      </c>
      <c r="N51" s="1"/>
      <c r="O51" s="1"/>
      <c r="P51" s="1">
        <f t="shared" si="20"/>
        <v>3225726.277308324</v>
      </c>
      <c r="Q51" s="1">
        <f t="shared" si="20"/>
        <v>1886643.5605780662</v>
      </c>
    </row>
    <row r="52" spans="2:17" ht="15">
      <c r="B52" s="7">
        <f t="shared" si="21"/>
        <v>4987.885095119476</v>
      </c>
      <c r="D52" s="1">
        <f t="shared" si="16"/>
        <v>2632084.872646488</v>
      </c>
      <c r="E52" s="1"/>
      <c r="F52" s="1"/>
      <c r="G52" s="1">
        <f t="shared" si="17"/>
        <v>-202176.71192033213</v>
      </c>
      <c r="H52" s="1"/>
      <c r="I52" s="1"/>
      <c r="J52" s="1">
        <f t="shared" si="18"/>
        <v>279108.4285361459</v>
      </c>
      <c r="K52" s="1"/>
      <c r="L52" s="1"/>
      <c r="M52" s="1">
        <f t="shared" si="19"/>
        <v>3052342.862294628</v>
      </c>
      <c r="N52" s="1"/>
      <c r="O52" s="1"/>
      <c r="P52" s="1">
        <f t="shared" si="20"/>
        <v>3308515.821107631</v>
      </c>
      <c r="Q52" s="1">
        <f t="shared" si="20"/>
        <v>3367310.6106704054</v>
      </c>
    </row>
    <row r="53" spans="4:6" ht="15">
      <c r="D53" s="1"/>
      <c r="E53" s="1"/>
      <c r="F53" s="1"/>
    </row>
  </sheetData>
  <sheetProtection/>
  <mergeCells count="1">
    <mergeCell ref="D27:M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1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9" sqref="D29"/>
    </sheetView>
  </sheetViews>
  <sheetFormatPr defaultColWidth="8.7109375" defaultRowHeight="15"/>
  <cols>
    <col min="1" max="1" width="8.7109375" style="0" customWidth="1"/>
    <col min="2" max="2" width="9.421875" style="0" bestFit="1" customWidth="1"/>
    <col min="3" max="3" width="9.8515625" style="0" bestFit="1" customWidth="1"/>
    <col min="4" max="4" width="12.57421875" style="0" bestFit="1" customWidth="1"/>
    <col min="5" max="6" width="12.57421875" style="0" customWidth="1"/>
    <col min="7" max="7" width="15.421875" style="0" bestFit="1" customWidth="1"/>
    <col min="8" max="9" width="15.421875" style="0" customWidth="1"/>
    <col min="10" max="12" width="10.8515625" style="0" customWidth="1"/>
    <col min="13" max="13" width="12.57421875" style="0" bestFit="1" customWidth="1"/>
    <col min="14" max="14" width="12.57421875" style="0" customWidth="1"/>
    <col min="15" max="15" width="22.140625" style="0" customWidth="1"/>
    <col min="16" max="16" width="23.7109375" style="0" bestFit="1" customWidth="1"/>
    <col min="17" max="17" width="8.7109375" style="0" customWidth="1"/>
    <col min="18" max="18" width="17.421875" style="0" customWidth="1"/>
  </cols>
  <sheetData>
    <row r="1" spans="2:18" s="4" customFormat="1" ht="60" customHeight="1">
      <c r="B1" s="5" t="s">
        <v>16</v>
      </c>
      <c r="C1" s="6"/>
      <c r="D1" s="5" t="s">
        <v>8</v>
      </c>
      <c r="E1" s="5" t="s">
        <v>10</v>
      </c>
      <c r="F1" s="5" t="s">
        <v>12</v>
      </c>
      <c r="G1" s="5" t="s">
        <v>5</v>
      </c>
      <c r="H1" s="5" t="s">
        <v>9</v>
      </c>
      <c r="I1" s="5"/>
      <c r="J1" s="5" t="s">
        <v>1</v>
      </c>
      <c r="K1" s="5" t="s">
        <v>11</v>
      </c>
      <c r="L1" s="5"/>
      <c r="M1" s="5" t="s">
        <v>2</v>
      </c>
      <c r="N1" s="5"/>
      <c r="O1" s="5" t="s">
        <v>3</v>
      </c>
      <c r="P1" s="5" t="s">
        <v>4</v>
      </c>
      <c r="Q1" s="5"/>
      <c r="R1" s="5" t="s">
        <v>6</v>
      </c>
    </row>
    <row r="2" spans="7:16" ht="15">
      <c r="G2" s="2">
        <v>92</v>
      </c>
      <c r="H2" s="2"/>
      <c r="I2" s="2"/>
      <c r="O2" s="3">
        <v>450000000</v>
      </c>
      <c r="P2" s="3">
        <v>100000000</v>
      </c>
    </row>
    <row r="3" spans="2:18" ht="15">
      <c r="B3" s="7">
        <v>0.02</v>
      </c>
      <c r="C3" s="1"/>
      <c r="D3" s="1">
        <f>24.5*B3^2</f>
        <v>0.0098</v>
      </c>
      <c r="E3" s="1">
        <f>SQRT((8/SQRT(3))*D3)</f>
        <v>0.21275399198244593</v>
      </c>
      <c r="F3" s="1">
        <f>D3*E3/3</f>
        <v>0.0006949963738093233</v>
      </c>
      <c r="G3" s="1">
        <f>-PI()*B3^2+2*PI()*G$2*1000*B3</f>
        <v>11561.059708573379</v>
      </c>
      <c r="H3" s="1">
        <f>SQRT(G3/PI())</f>
        <v>60.66300025550995</v>
      </c>
      <c r="I3" s="1"/>
      <c r="J3" s="1">
        <f>2.598*B3^2</f>
        <v>0.0010391999999999999</v>
      </c>
      <c r="K3" s="1">
        <f>SQRT((8/SQRT(3))*J3)</f>
        <v>0.06928101614392555</v>
      </c>
      <c r="L3" s="1">
        <f>J3*K3/3</f>
        <v>2.3998943992255807E-05</v>
      </c>
      <c r="M3" s="1">
        <f>PI()*15000^2</f>
        <v>706858347.0577035</v>
      </c>
      <c r="N3" s="1"/>
      <c r="O3" s="1">
        <f>O$2*POWER(B3,(1/16))</f>
        <v>352392688.0800083</v>
      </c>
      <c r="P3" s="1">
        <f>P$2*POWER(B3,(1/16))+24.5*B3^2</f>
        <v>78309486.24980184</v>
      </c>
      <c r="Q3" s="1"/>
      <c r="R3" s="8">
        <f>100*D3/P3</f>
        <v>1.251444808198419E-08</v>
      </c>
    </row>
    <row r="4" spans="2:18" ht="15">
      <c r="B4" s="7">
        <f>1.5*B3</f>
        <v>0.03</v>
      </c>
      <c r="C4" s="1"/>
      <c r="D4" s="1">
        <f aca="true" t="shared" si="0" ref="D4:D24">24.5*B4^2</f>
        <v>0.02205</v>
      </c>
      <c r="E4" s="1">
        <f aca="true" t="shared" si="1" ref="E4:E24">SQRT((8/SQRT(3))*D4)</f>
        <v>0.3191309879736689</v>
      </c>
      <c r="F4" s="1">
        <f aca="true" t="shared" si="2" ref="F4:F24">D4*E4/3</f>
        <v>0.0023456127616064662</v>
      </c>
      <c r="G4" s="1">
        <f aca="true" t="shared" si="3" ref="G4:G24">-PI()*B4^2+2*PI()*G$2*1000*B4</f>
        <v>17341.58862038227</v>
      </c>
      <c r="H4" s="1">
        <f aca="true" t="shared" si="4" ref="H4:H24">SQRT(G4/PI())</f>
        <v>74.29669642723019</v>
      </c>
      <c r="I4" s="1"/>
      <c r="J4" s="1">
        <f aca="true" t="shared" si="5" ref="J4:J24">2.598*B4^2</f>
        <v>0.0023382</v>
      </c>
      <c r="K4" s="1">
        <f aca="true" t="shared" si="6" ref="K4:K24">SQRT((8/SQRT(3))*J4)</f>
        <v>0.10392152421588834</v>
      </c>
      <c r="L4" s="1">
        <f aca="true" t="shared" si="7" ref="L4:L24">J4*K4/3</f>
        <v>8.099643597386337E-05</v>
      </c>
      <c r="M4" s="1">
        <f>PI()*15000^2</f>
        <v>706858347.0577035</v>
      </c>
      <c r="N4" s="1"/>
      <c r="O4" s="1">
        <f aca="true" t="shared" si="8" ref="O4:O24">O$2*POWER(B4,(1/16))</f>
        <v>361436986.13145363</v>
      </c>
      <c r="P4" s="1">
        <f aca="true" t="shared" si="9" ref="P4:P24">P$2*POWER(B4,(1/16))+24.5*B4^2</f>
        <v>80319330.27348414</v>
      </c>
      <c r="Q4" s="1"/>
      <c r="R4" s="8">
        <f aca="true" t="shared" si="10" ref="R4:R20">100*D4/P4</f>
        <v>2.7452918151733367E-08</v>
      </c>
    </row>
    <row r="5" spans="2:18" ht="15">
      <c r="B5" s="7">
        <f aca="true" t="shared" si="11" ref="B5:B23">1.5*B4</f>
        <v>0.045</v>
      </c>
      <c r="C5" s="1"/>
      <c r="D5" s="1">
        <f t="shared" si="0"/>
        <v>0.0496125</v>
      </c>
      <c r="E5" s="1">
        <f t="shared" si="1"/>
        <v>0.4786964819605033</v>
      </c>
      <c r="F5" s="1">
        <f t="shared" si="2"/>
        <v>0.007916443070421822</v>
      </c>
      <c r="G5" s="1">
        <f t="shared" si="3"/>
        <v>26012.38080999836</v>
      </c>
      <c r="H5" s="1">
        <f t="shared" si="4"/>
        <v>90.99449420157244</v>
      </c>
      <c r="I5" s="1"/>
      <c r="J5" s="1">
        <f t="shared" si="5"/>
        <v>0.0052609499999999995</v>
      </c>
      <c r="K5" s="1">
        <f t="shared" si="6"/>
        <v>0.1558822863238325</v>
      </c>
      <c r="L5" s="1">
        <f t="shared" si="7"/>
        <v>0.0002733629714117888</v>
      </c>
      <c r="M5" s="1">
        <f aca="true" t="shared" si="12" ref="M5:M24">PI()*15000^2</f>
        <v>706858347.0577035</v>
      </c>
      <c r="N5" s="1"/>
      <c r="O5" s="1">
        <f t="shared" si="8"/>
        <v>370713409.6781498</v>
      </c>
      <c r="P5" s="1">
        <f t="shared" si="9"/>
        <v>82380757.75586802</v>
      </c>
      <c r="Q5" s="1"/>
      <c r="R5" s="8">
        <f t="shared" si="10"/>
        <v>6.022340817381724E-08</v>
      </c>
    </row>
    <row r="6" spans="2:18" ht="15">
      <c r="B6" s="7">
        <f t="shared" si="11"/>
        <v>0.0675</v>
      </c>
      <c r="C6" s="1"/>
      <c r="D6" s="1">
        <f t="shared" si="0"/>
        <v>0.11162812500000001</v>
      </c>
      <c r="E6" s="1">
        <f t="shared" si="1"/>
        <v>0.718044722940755</v>
      </c>
      <c r="F6" s="1">
        <f t="shared" si="2"/>
        <v>0.02671799536267366</v>
      </c>
      <c r="G6" s="1">
        <f t="shared" si="3"/>
        <v>39018.56644370371</v>
      </c>
      <c r="H6" s="1">
        <f t="shared" si="4"/>
        <v>111.44503328435056</v>
      </c>
      <c r="I6" s="1"/>
      <c r="J6" s="1">
        <f t="shared" si="5"/>
        <v>0.0118371375</v>
      </c>
      <c r="K6" s="1">
        <f t="shared" si="6"/>
        <v>0.23382342948574875</v>
      </c>
      <c r="L6" s="1">
        <f t="shared" si="7"/>
        <v>0.0009226000285147874</v>
      </c>
      <c r="M6" s="1">
        <f t="shared" si="12"/>
        <v>706858347.0577035</v>
      </c>
      <c r="N6" s="1"/>
      <c r="O6" s="1">
        <f t="shared" si="8"/>
        <v>380227916.31296253</v>
      </c>
      <c r="P6" s="1">
        <f t="shared" si="9"/>
        <v>84495092.62561981</v>
      </c>
      <c r="Q6" s="1"/>
      <c r="R6" s="8">
        <f t="shared" si="10"/>
        <v>1.3211196240070535E-07</v>
      </c>
    </row>
    <row r="7" spans="2:18" ht="15">
      <c r="B7" s="7">
        <f t="shared" si="11"/>
        <v>0.10125</v>
      </c>
      <c r="C7" s="1"/>
      <c r="D7" s="1">
        <f t="shared" si="0"/>
        <v>0.25116328125000004</v>
      </c>
      <c r="E7" s="1">
        <f t="shared" si="1"/>
        <v>1.0770670844111325</v>
      </c>
      <c r="F7" s="1">
        <f t="shared" si="2"/>
        <v>0.09017323434902359</v>
      </c>
      <c r="G7" s="1">
        <f t="shared" si="3"/>
        <v>58527.83893014441</v>
      </c>
      <c r="H7" s="1">
        <f t="shared" si="4"/>
        <v>136.49172043914422</v>
      </c>
      <c r="I7" s="1"/>
      <c r="J7" s="1">
        <f t="shared" si="5"/>
        <v>0.026633559375000004</v>
      </c>
      <c r="K7" s="1">
        <f t="shared" si="6"/>
        <v>0.3507351442286231</v>
      </c>
      <c r="L7" s="1">
        <f t="shared" si="7"/>
        <v>0.003113775096237408</v>
      </c>
      <c r="M7" s="1">
        <f t="shared" si="12"/>
        <v>706858347.0577035</v>
      </c>
      <c r="N7" s="1"/>
      <c r="O7" s="1">
        <f t="shared" si="8"/>
        <v>389986616.53274024</v>
      </c>
      <c r="P7" s="1">
        <f t="shared" si="9"/>
        <v>86663692.81399444</v>
      </c>
      <c r="Q7" s="1"/>
      <c r="R7" s="8">
        <f t="shared" si="10"/>
        <v>2.8981373063466114E-07</v>
      </c>
    </row>
    <row r="8" spans="2:18" ht="15">
      <c r="B8" s="7">
        <f t="shared" si="11"/>
        <v>0.151875</v>
      </c>
      <c r="C8" s="1"/>
      <c r="D8" s="1">
        <f t="shared" si="0"/>
        <v>0.5651173828125</v>
      </c>
      <c r="E8" s="1">
        <f t="shared" si="1"/>
        <v>1.6156006266166987</v>
      </c>
      <c r="F8" s="1">
        <f t="shared" si="2"/>
        <v>0.3043346659279546</v>
      </c>
      <c r="G8" s="1">
        <f t="shared" si="3"/>
        <v>87791.73424054155</v>
      </c>
      <c r="H8" s="1">
        <f t="shared" si="4"/>
        <v>167.1675115983497</v>
      </c>
      <c r="I8" s="1"/>
      <c r="J8" s="1">
        <f t="shared" si="5"/>
        <v>0.05992550859375</v>
      </c>
      <c r="K8" s="1">
        <f t="shared" si="6"/>
        <v>0.5261027163429347</v>
      </c>
      <c r="L8" s="1">
        <f t="shared" si="7"/>
        <v>0.010508990949801253</v>
      </c>
      <c r="M8" s="1">
        <f t="shared" si="12"/>
        <v>706858347.0577035</v>
      </c>
      <c r="N8" s="1"/>
      <c r="O8" s="1">
        <f t="shared" si="8"/>
        <v>399995777.6626556</v>
      </c>
      <c r="P8" s="1">
        <f t="shared" si="9"/>
        <v>88887951.15681864</v>
      </c>
      <c r="Q8" s="1"/>
      <c r="R8" s="8">
        <f t="shared" si="10"/>
        <v>6.357637626448425E-07</v>
      </c>
    </row>
    <row r="9" spans="2:18" ht="15">
      <c r="B9" s="7">
        <f t="shared" si="11"/>
        <v>0.22781250000000003</v>
      </c>
      <c r="C9" s="1"/>
      <c r="D9" s="1">
        <f t="shared" si="0"/>
        <v>1.2715141113281254</v>
      </c>
      <c r="E9" s="1">
        <f t="shared" si="1"/>
        <v>2.4234009399250485</v>
      </c>
      <c r="F9" s="1">
        <f t="shared" si="2"/>
        <v>1.0271294975068472</v>
      </c>
      <c r="G9" s="1">
        <f t="shared" si="3"/>
        <v>131687.5470127934</v>
      </c>
      <c r="H9" s="1">
        <f t="shared" si="4"/>
        <v>204.73751024535014</v>
      </c>
      <c r="I9" s="1"/>
      <c r="J9" s="1">
        <f t="shared" si="5"/>
        <v>0.13483239433593752</v>
      </c>
      <c r="K9" s="1">
        <f t="shared" si="6"/>
        <v>0.7891540745144021</v>
      </c>
      <c r="L9" s="1">
        <f t="shared" si="7"/>
        <v>0.03546784445557923</v>
      </c>
      <c r="M9" s="1">
        <f t="shared" si="12"/>
        <v>706858347.0577035</v>
      </c>
      <c r="N9" s="1"/>
      <c r="O9" s="1">
        <f t="shared" si="8"/>
        <v>410261827.88126665</v>
      </c>
      <c r="P9" s="1">
        <f t="shared" si="9"/>
        <v>91169296.35624003</v>
      </c>
      <c r="Q9" s="1"/>
      <c r="R9" s="8">
        <f t="shared" si="10"/>
        <v>1.3946736041043245E-06</v>
      </c>
    </row>
    <row r="10" spans="2:18" ht="15">
      <c r="B10" s="7">
        <f t="shared" si="11"/>
        <v>0.34171875000000007</v>
      </c>
      <c r="C10" s="1"/>
      <c r="D10" s="1">
        <f t="shared" si="0"/>
        <v>2.8609067504882826</v>
      </c>
      <c r="E10" s="1">
        <f t="shared" si="1"/>
        <v>3.635101409887573</v>
      </c>
      <c r="F10" s="1">
        <f t="shared" si="2"/>
        <v>3.4665620540856104</v>
      </c>
      <c r="G10" s="1">
        <f t="shared" si="3"/>
        <v>197531.19823614752</v>
      </c>
      <c r="H10" s="1">
        <f t="shared" si="4"/>
        <v>250.7511380398819</v>
      </c>
      <c r="I10" s="1"/>
      <c r="J10" s="1">
        <f t="shared" si="5"/>
        <v>0.3033728872558595</v>
      </c>
      <c r="K10" s="1">
        <f t="shared" si="6"/>
        <v>1.1837311117716034</v>
      </c>
      <c r="L10" s="1">
        <f t="shared" si="7"/>
        <v>0.11970397503757994</v>
      </c>
      <c r="M10" s="1">
        <f t="shared" si="12"/>
        <v>706858347.0577035</v>
      </c>
      <c r="N10" s="1"/>
      <c r="O10" s="1">
        <f t="shared" si="8"/>
        <v>420791360.3488826</v>
      </c>
      <c r="P10" s="1">
        <f t="shared" si="9"/>
        <v>93509194.04954733</v>
      </c>
      <c r="Q10" s="1"/>
      <c r="R10" s="8">
        <f t="shared" si="10"/>
        <v>3.0594924697697486E-06</v>
      </c>
    </row>
    <row r="11" spans="2:18" ht="15">
      <c r="B11" s="7">
        <f t="shared" si="11"/>
        <v>0.5125781250000001</v>
      </c>
      <c r="C11" s="1"/>
      <c r="D11" s="1">
        <f t="shared" si="0"/>
        <v>6.437040188598635</v>
      </c>
      <c r="E11" s="1">
        <f t="shared" si="1"/>
        <v>5.452652114831359</v>
      </c>
      <c r="F11" s="1">
        <f t="shared" si="2"/>
        <v>11.699646932538933</v>
      </c>
      <c r="G11" s="1">
        <f t="shared" si="3"/>
        <v>296296.5222173755</v>
      </c>
      <c r="H11" s="1">
        <f t="shared" si="4"/>
        <v>307.10602772278145</v>
      </c>
      <c r="I11" s="1"/>
      <c r="J11" s="1">
        <f t="shared" si="5"/>
        <v>0.6825889963256838</v>
      </c>
      <c r="K11" s="1">
        <f t="shared" si="6"/>
        <v>1.7755966676574049</v>
      </c>
      <c r="L11" s="1">
        <f t="shared" si="7"/>
        <v>0.4040009157518323</v>
      </c>
      <c r="M11" s="1">
        <f t="shared" si="12"/>
        <v>706858347.0577035</v>
      </c>
      <c r="N11" s="1"/>
      <c r="O11" s="1">
        <f t="shared" si="8"/>
        <v>431591137.4418862</v>
      </c>
      <c r="P11" s="1">
        <f t="shared" si="9"/>
        <v>95909148.09079267</v>
      </c>
      <c r="Q11" s="1"/>
      <c r="R11" s="8">
        <f t="shared" si="10"/>
        <v>6.711601882340767E-06</v>
      </c>
    </row>
    <row r="12" spans="2:18" ht="15">
      <c r="B12" s="7">
        <f t="shared" si="11"/>
        <v>0.7688671875000002</v>
      </c>
      <c r="C12" s="1"/>
      <c r="D12" s="1">
        <f t="shared" si="0"/>
        <v>14.48334042434693</v>
      </c>
      <c r="E12" s="1">
        <f t="shared" si="1"/>
        <v>8.178978172247039</v>
      </c>
      <c r="F12" s="1">
        <f t="shared" si="2"/>
        <v>39.4863083973189</v>
      </c>
      <c r="G12" s="1">
        <f t="shared" si="3"/>
        <v>444444.1642681601</v>
      </c>
      <c r="H12" s="1">
        <f t="shared" si="4"/>
        <v>376.12627047741296</v>
      </c>
      <c r="I12" s="1"/>
      <c r="J12" s="1">
        <f t="shared" si="5"/>
        <v>1.5358252417327887</v>
      </c>
      <c r="K12" s="1">
        <f t="shared" si="6"/>
        <v>2.663395001486107</v>
      </c>
      <c r="L12" s="1">
        <f t="shared" si="7"/>
        <v>1.363503090662434</v>
      </c>
      <c r="M12" s="1">
        <f t="shared" si="12"/>
        <v>706858347.0577035</v>
      </c>
      <c r="N12" s="1"/>
      <c r="O12" s="1">
        <f t="shared" si="8"/>
        <v>442668095.0957307</v>
      </c>
      <c r="P12" s="1">
        <f t="shared" si="9"/>
        <v>98370702.2823917</v>
      </c>
      <c r="Q12" s="1"/>
      <c r="R12" s="8">
        <f t="shared" si="10"/>
        <v>1.472322560305584E-05</v>
      </c>
    </row>
    <row r="13" spans="2:18" ht="15">
      <c r="B13" s="7">
        <f t="shared" si="11"/>
        <v>1.1533007812500002</v>
      </c>
      <c r="C13" s="1"/>
      <c r="D13" s="1">
        <f t="shared" si="0"/>
        <v>32.58751595478059</v>
      </c>
      <c r="E13" s="1">
        <f t="shared" si="1"/>
        <v>12.268467258370558</v>
      </c>
      <c r="F13" s="1">
        <f t="shared" si="2"/>
        <v>133.26629084095129</v>
      </c>
      <c r="G13" s="1">
        <f t="shared" si="3"/>
        <v>666664.8535219582</v>
      </c>
      <c r="H13" s="1">
        <f t="shared" si="4"/>
        <v>460.65823953046583</v>
      </c>
      <c r="I13" s="1"/>
      <c r="J13" s="1">
        <f t="shared" si="5"/>
        <v>3.4556067938987742</v>
      </c>
      <c r="K13" s="1">
        <f t="shared" si="6"/>
        <v>3.995092502229161</v>
      </c>
      <c r="L13" s="1">
        <f t="shared" si="7"/>
        <v>4.601822930985715</v>
      </c>
      <c r="M13" s="1">
        <f t="shared" si="12"/>
        <v>706858347.0577035</v>
      </c>
      <c r="N13" s="1"/>
      <c r="O13" s="1">
        <f t="shared" si="8"/>
        <v>454029347.25940305</v>
      </c>
      <c r="P13" s="1">
        <f t="shared" si="9"/>
        <v>100895443.08960551</v>
      </c>
      <c r="Q13" s="1"/>
      <c r="R13" s="8">
        <f t="shared" si="10"/>
        <v>3.2298303032218745E-05</v>
      </c>
    </row>
    <row r="14" spans="2:18" ht="15">
      <c r="B14" s="7">
        <f t="shared" si="11"/>
        <v>1.7299511718750002</v>
      </c>
      <c r="C14" s="1"/>
      <c r="D14" s="1">
        <f t="shared" si="0"/>
        <v>73.32191089825632</v>
      </c>
      <c r="E14" s="1">
        <f t="shared" si="1"/>
        <v>18.402700887555838</v>
      </c>
      <c r="F14" s="1">
        <f t="shared" si="2"/>
        <v>449.7737315882105</v>
      </c>
      <c r="G14" s="1">
        <f t="shared" si="3"/>
        <v>999994.146302303</v>
      </c>
      <c r="H14" s="1">
        <f t="shared" si="4"/>
        <v>564.1879322477068</v>
      </c>
      <c r="I14" s="1"/>
      <c r="J14" s="1">
        <f t="shared" si="5"/>
        <v>7.775115286272241</v>
      </c>
      <c r="K14" s="1">
        <f t="shared" si="6"/>
        <v>5.992638753343741</v>
      </c>
      <c r="L14" s="1">
        <f t="shared" si="7"/>
        <v>15.531152392076782</v>
      </c>
      <c r="M14" s="1">
        <f t="shared" si="12"/>
        <v>706858347.0577035</v>
      </c>
      <c r="N14" s="1"/>
      <c r="O14" s="1">
        <f t="shared" si="8"/>
        <v>465682190.4642112</v>
      </c>
      <c r="P14" s="1">
        <f t="shared" si="9"/>
        <v>103485004.53618006</v>
      </c>
      <c r="Q14" s="1"/>
      <c r="R14" s="8">
        <f t="shared" si="10"/>
        <v>7.085269138933243E-05</v>
      </c>
    </row>
    <row r="15" spans="2:18" ht="15">
      <c r="B15" s="7">
        <f t="shared" si="11"/>
        <v>2.5949267578125004</v>
      </c>
      <c r="C15" s="1"/>
      <c r="D15" s="1">
        <f t="shared" si="0"/>
        <v>164.97429952107672</v>
      </c>
      <c r="E15" s="1">
        <f t="shared" si="1"/>
        <v>27.604051331333753</v>
      </c>
      <c r="F15" s="1">
        <f t="shared" si="2"/>
        <v>1517.9863441102104</v>
      </c>
      <c r="G15" s="1">
        <f t="shared" si="3"/>
        <v>1499984.1679970273</v>
      </c>
      <c r="H15" s="1">
        <f t="shared" si="4"/>
        <v>690.9846523567812</v>
      </c>
      <c r="I15" s="1"/>
      <c r="J15" s="1">
        <f t="shared" si="5"/>
        <v>17.494009394112542</v>
      </c>
      <c r="K15" s="1">
        <f t="shared" si="6"/>
        <v>8.988958130015611</v>
      </c>
      <c r="L15" s="1">
        <f t="shared" si="7"/>
        <v>52.41763932325913</v>
      </c>
      <c r="M15" s="1">
        <f t="shared" si="12"/>
        <v>706858347.0577035</v>
      </c>
      <c r="N15" s="1"/>
      <c r="O15" s="1">
        <f t="shared" si="8"/>
        <v>477634108.5098319</v>
      </c>
      <c r="P15" s="1">
        <f t="shared" si="9"/>
        <v>106141077.97648439</v>
      </c>
      <c r="Q15" s="1"/>
      <c r="R15" s="8">
        <f t="shared" si="10"/>
        <v>0.0001554292670342267</v>
      </c>
    </row>
    <row r="16" spans="2:18" ht="15">
      <c r="B16" s="7">
        <f t="shared" si="11"/>
        <v>3.892390136718751</v>
      </c>
      <c r="C16" s="1"/>
      <c r="D16" s="1">
        <f t="shared" si="0"/>
        <v>371.1921739224227</v>
      </c>
      <c r="E16" s="1">
        <f t="shared" si="1"/>
        <v>41.40607699700063</v>
      </c>
      <c r="F16" s="1">
        <f t="shared" si="2"/>
        <v>5123.203911371961</v>
      </c>
      <c r="G16" s="1">
        <f t="shared" si="3"/>
        <v>2249960.3862185795</v>
      </c>
      <c r="H16" s="1">
        <f t="shared" si="4"/>
        <v>846.2769253945625</v>
      </c>
      <c r="I16" s="1"/>
      <c r="J16" s="1">
        <f t="shared" si="5"/>
        <v>39.361521136753225</v>
      </c>
      <c r="K16" s="1">
        <f t="shared" si="6"/>
        <v>13.483437195023418</v>
      </c>
      <c r="L16" s="1">
        <f t="shared" si="7"/>
        <v>176.90953271599963</v>
      </c>
      <c r="M16" s="1">
        <f t="shared" si="12"/>
        <v>706858347.0577035</v>
      </c>
      <c r="N16" s="1"/>
      <c r="O16" s="1">
        <f t="shared" si="8"/>
        <v>489892777.2706278</v>
      </c>
      <c r="P16" s="1">
        <f t="shared" si="9"/>
        <v>108865432.807869</v>
      </c>
      <c r="Q16" s="1"/>
      <c r="R16" s="8">
        <f t="shared" si="10"/>
        <v>0.00034096422009134947</v>
      </c>
    </row>
    <row r="17" spans="2:18" ht="15">
      <c r="B17" s="7">
        <f t="shared" si="11"/>
        <v>5.838585205078126</v>
      </c>
      <c r="C17" s="1"/>
      <c r="D17" s="1">
        <f t="shared" si="0"/>
        <v>835.182391325451</v>
      </c>
      <c r="E17" s="1">
        <f t="shared" si="1"/>
        <v>62.10911549550095</v>
      </c>
      <c r="F17" s="1">
        <f t="shared" si="2"/>
        <v>17290.81320088037</v>
      </c>
      <c r="G17" s="1">
        <f t="shared" si="3"/>
        <v>3374904.881329706</v>
      </c>
      <c r="H17" s="1">
        <f t="shared" si="4"/>
        <v>1036.4678425581656</v>
      </c>
      <c r="I17" s="1"/>
      <c r="J17" s="1">
        <f t="shared" si="5"/>
        <v>88.56342255769476</v>
      </c>
      <c r="K17" s="1">
        <f t="shared" si="6"/>
        <v>20.225155792535126</v>
      </c>
      <c r="L17" s="1">
        <f t="shared" si="7"/>
        <v>597.0696729164988</v>
      </c>
      <c r="M17" s="1">
        <f t="shared" si="12"/>
        <v>706858347.0577035</v>
      </c>
      <c r="N17" s="1"/>
      <c r="O17" s="1">
        <f t="shared" si="8"/>
        <v>502466069.6253202</v>
      </c>
      <c r="P17" s="1">
        <f t="shared" si="9"/>
        <v>111659961.76579581</v>
      </c>
      <c r="Q17" s="1"/>
      <c r="R17" s="8">
        <f t="shared" si="10"/>
        <v>0.0007479694405387911</v>
      </c>
    </row>
    <row r="18" spans="2:18" ht="15">
      <c r="B18" s="7">
        <f t="shared" si="11"/>
        <v>8.75787780761719</v>
      </c>
      <c r="C18" s="1"/>
      <c r="D18" s="1">
        <f t="shared" si="0"/>
        <v>1879.1603804822648</v>
      </c>
      <c r="E18" s="1">
        <f t="shared" si="1"/>
        <v>93.16367324325144</v>
      </c>
      <c r="F18" s="1">
        <f t="shared" si="2"/>
        <v>58356.49455297125</v>
      </c>
      <c r="G18" s="1">
        <f t="shared" si="3"/>
        <v>5062277.001498692</v>
      </c>
      <c r="H18" s="1">
        <f t="shared" si="4"/>
        <v>1269.3986041342057</v>
      </c>
      <c r="I18" s="1"/>
      <c r="J18" s="1">
        <f t="shared" si="5"/>
        <v>199.2677007548132</v>
      </c>
      <c r="K18" s="1">
        <f t="shared" si="6"/>
        <v>30.33773368880269</v>
      </c>
      <c r="L18" s="1">
        <f t="shared" si="7"/>
        <v>2015.1101460931832</v>
      </c>
      <c r="M18" s="1">
        <f t="shared" si="12"/>
        <v>706858347.0577035</v>
      </c>
      <c r="N18" s="1"/>
      <c r="O18" s="1">
        <f t="shared" si="8"/>
        <v>515362060.51318413</v>
      </c>
      <c r="P18" s="1">
        <f t="shared" si="9"/>
        <v>114526781.49664362</v>
      </c>
      <c r="Q18" s="1"/>
      <c r="R18" s="8">
        <f t="shared" si="10"/>
        <v>0.0016408043218584087</v>
      </c>
    </row>
    <row r="19" spans="2:18" ht="15">
      <c r="B19" s="7">
        <f t="shared" si="11"/>
        <v>13.136816711425784</v>
      </c>
      <c r="C19" s="1"/>
      <c r="D19" s="1">
        <f t="shared" si="0"/>
        <v>4228.110856085096</v>
      </c>
      <c r="E19" s="1">
        <f t="shared" si="1"/>
        <v>139.74550986487716</v>
      </c>
      <c r="F19" s="1">
        <f t="shared" si="2"/>
        <v>196953.16911627803</v>
      </c>
      <c r="G19" s="1">
        <f t="shared" si="3"/>
        <v>7593234.781132337</v>
      </c>
      <c r="H19" s="1">
        <f t="shared" si="4"/>
        <v>1554.6709294731907</v>
      </c>
      <c r="I19" s="1"/>
      <c r="J19" s="1">
        <f t="shared" si="5"/>
        <v>448.3523266983297</v>
      </c>
      <c r="K19" s="1">
        <f t="shared" si="6"/>
        <v>45.506600533204036</v>
      </c>
      <c r="L19" s="1">
        <f t="shared" si="7"/>
        <v>6800.996743064494</v>
      </c>
      <c r="M19" s="1">
        <f t="shared" si="12"/>
        <v>706858347.0577035</v>
      </c>
      <c r="N19" s="1"/>
      <c r="O19" s="1">
        <f t="shared" si="8"/>
        <v>528589032.1200125</v>
      </c>
      <c r="P19" s="1">
        <f t="shared" si="9"/>
        <v>117468457.47085887</v>
      </c>
      <c r="Q19" s="1"/>
      <c r="R19" s="8">
        <f t="shared" si="10"/>
        <v>0.0035993584551274028</v>
      </c>
    </row>
    <row r="20" spans="2:18" ht="15">
      <c r="B20" s="7">
        <f t="shared" si="11"/>
        <v>19.705225067138677</v>
      </c>
      <c r="C20" s="1"/>
      <c r="D20" s="1">
        <f t="shared" si="0"/>
        <v>9513.249426191467</v>
      </c>
      <c r="E20" s="1">
        <f t="shared" si="1"/>
        <v>209.61826479731573</v>
      </c>
      <c r="F20" s="1">
        <f t="shared" si="2"/>
        <v>664716.9457674383</v>
      </c>
      <c r="G20" s="1">
        <f t="shared" si="3"/>
        <v>11389445.549188178</v>
      </c>
      <c r="H20" s="1">
        <f t="shared" si="4"/>
        <v>1904.0412591271677</v>
      </c>
      <c r="I20" s="1"/>
      <c r="J20" s="1">
        <f t="shared" si="5"/>
        <v>1008.792735071242</v>
      </c>
      <c r="K20" s="1">
        <f t="shared" si="6"/>
        <v>68.25990079980606</v>
      </c>
      <c r="L20" s="1">
        <f t="shared" si="7"/>
        <v>22953.36400784267</v>
      </c>
      <c r="M20" s="1">
        <f t="shared" si="12"/>
        <v>706858347.0577035</v>
      </c>
      <c r="N20" s="1"/>
      <c r="O20" s="1">
        <f t="shared" si="8"/>
        <v>542155479.1971804</v>
      </c>
      <c r="P20" s="1">
        <f t="shared" si="9"/>
        <v>120488508.62657739</v>
      </c>
      <c r="Q20" s="1"/>
      <c r="R20" s="8">
        <f t="shared" si="10"/>
        <v>0.007895565755299781</v>
      </c>
    </row>
    <row r="21" spans="2:18" ht="15">
      <c r="B21" s="7">
        <f t="shared" si="11"/>
        <v>29.557837600708016</v>
      </c>
      <c r="C21" s="1"/>
      <c r="D21" s="1">
        <f t="shared" si="0"/>
        <v>21404.8112089308</v>
      </c>
      <c r="E21" s="1">
        <f t="shared" si="1"/>
        <v>314.4273971959736</v>
      </c>
      <c r="F21" s="1">
        <f t="shared" si="2"/>
        <v>2243419.691965104</v>
      </c>
      <c r="G21" s="1">
        <f t="shared" si="3"/>
        <v>17083253.42313403</v>
      </c>
      <c r="H21" s="1">
        <f t="shared" si="4"/>
        <v>2331.902324876976</v>
      </c>
      <c r="I21" s="1"/>
      <c r="J21" s="1">
        <f t="shared" si="5"/>
        <v>2269.7836539102946</v>
      </c>
      <c r="K21" s="1">
        <f t="shared" si="6"/>
        <v>102.38985119970908</v>
      </c>
      <c r="L21" s="1">
        <f t="shared" si="7"/>
        <v>77467.60352646901</v>
      </c>
      <c r="M21" s="1">
        <f t="shared" si="12"/>
        <v>706858347.0577035</v>
      </c>
      <c r="N21" s="1"/>
      <c r="O21" s="1">
        <f t="shared" si="8"/>
        <v>556070114.5172248</v>
      </c>
      <c r="P21" s="1">
        <f t="shared" si="9"/>
        <v>123592541.3705922</v>
      </c>
      <c r="Q21" s="1"/>
      <c r="R21" s="1"/>
    </row>
    <row r="22" spans="2:18" ht="15">
      <c r="B22" s="7">
        <f t="shared" si="11"/>
        <v>44.336756401062026</v>
      </c>
      <c r="C22" s="1"/>
      <c r="D22" s="1">
        <f t="shared" si="0"/>
        <v>48160.82522009431</v>
      </c>
      <c r="E22" s="1">
        <f t="shared" si="1"/>
        <v>471.64109579396046</v>
      </c>
      <c r="F22" s="1">
        <f t="shared" si="2"/>
        <v>7571541.46038223</v>
      </c>
      <c r="G22" s="1">
        <f t="shared" si="3"/>
        <v>25622821.60824251</v>
      </c>
      <c r="H22" s="1">
        <f t="shared" si="4"/>
        <v>2855.870695572061</v>
      </c>
      <c r="I22" s="1"/>
      <c r="J22" s="1">
        <f t="shared" si="5"/>
        <v>5107.013221298163</v>
      </c>
      <c r="K22" s="1">
        <f t="shared" si="6"/>
        <v>153.58477679956366</v>
      </c>
      <c r="L22" s="1">
        <f t="shared" si="7"/>
        <v>261453.16190183302</v>
      </c>
      <c r="M22" s="1">
        <f t="shared" si="12"/>
        <v>706858347.0577035</v>
      </c>
      <c r="N22" s="1"/>
      <c r="O22" s="1">
        <f t="shared" si="8"/>
        <v>570341874.4694439</v>
      </c>
      <c r="P22" s="1">
        <f t="shared" si="9"/>
        <v>126790799.59620762</v>
      </c>
      <c r="Q22" s="1"/>
      <c r="R22" s="1"/>
    </row>
    <row r="23" spans="2:18" ht="15">
      <c r="B23" s="7">
        <f t="shared" si="11"/>
        <v>66.50513460159304</v>
      </c>
      <c r="C23" s="1"/>
      <c r="D23" s="1">
        <f t="shared" si="0"/>
        <v>108361.8567452122</v>
      </c>
      <c r="E23" s="1">
        <f t="shared" si="1"/>
        <v>707.4616436909406</v>
      </c>
      <c r="F23" s="1">
        <f t="shared" si="2"/>
        <v>25553952.428790018</v>
      </c>
      <c r="G23" s="1">
        <f t="shared" si="3"/>
        <v>38429600.72783207</v>
      </c>
      <c r="H23" s="1">
        <f t="shared" si="4"/>
        <v>3497.502227842714</v>
      </c>
      <c r="I23" s="1"/>
      <c r="J23" s="1">
        <f t="shared" si="5"/>
        <v>11490.779747920868</v>
      </c>
      <c r="K23" s="1">
        <f t="shared" si="6"/>
        <v>230.37716519934546</v>
      </c>
      <c r="L23" s="1">
        <f t="shared" si="7"/>
        <v>882404.4214186863</v>
      </c>
      <c r="M23" s="1">
        <f t="shared" si="12"/>
        <v>706858347.0577035</v>
      </c>
      <c r="N23" s="1"/>
      <c r="O23" s="1">
        <f t="shared" si="8"/>
        <v>584979924.7991104</v>
      </c>
      <c r="P23" s="1">
        <f t="shared" si="9"/>
        <v>130103900.70099196</v>
      </c>
      <c r="Q23" s="1"/>
      <c r="R23" s="1"/>
    </row>
    <row r="24" spans="2:18" ht="15">
      <c r="B24" s="7">
        <f>1.5*B23</f>
        <v>99.75770190238956</v>
      </c>
      <c r="C24" s="1"/>
      <c r="D24" s="1">
        <f t="shared" si="0"/>
        <v>243814.1776767274</v>
      </c>
      <c r="E24" s="1">
        <f t="shared" si="1"/>
        <v>1061.192465536411</v>
      </c>
      <c r="F24" s="1">
        <f t="shared" si="2"/>
        <v>86244589.44716631</v>
      </c>
      <c r="G24" s="1">
        <f t="shared" si="3"/>
        <v>57633979.80155177</v>
      </c>
      <c r="H24" s="1">
        <f t="shared" si="4"/>
        <v>4283.160696372579</v>
      </c>
      <c r="I24" s="1"/>
      <c r="J24" s="1">
        <f t="shared" si="5"/>
        <v>25854.25443282195</v>
      </c>
      <c r="K24" s="1">
        <f t="shared" si="6"/>
        <v>345.5657477990182</v>
      </c>
      <c r="L24" s="1">
        <f t="shared" si="7"/>
        <v>2978114.922288066</v>
      </c>
      <c r="M24" s="1">
        <f t="shared" si="12"/>
        <v>706858347.0577035</v>
      </c>
      <c r="N24" s="1"/>
      <c r="O24" s="1">
        <f t="shared" si="8"/>
        <v>599993666.4939834</v>
      </c>
      <c r="P24" s="1">
        <f t="shared" si="9"/>
        <v>133575740.0652286</v>
      </c>
      <c r="Q24" s="1"/>
      <c r="R24" s="1"/>
    </row>
    <row r="25" spans="2:18" ht="15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0" ht="15">
      <c r="D26" t="s">
        <v>15</v>
      </c>
      <c r="G26" t="s">
        <v>13</v>
      </c>
      <c r="J26" t="s">
        <v>14</v>
      </c>
    </row>
    <row r="27" spans="3:16" ht="15">
      <c r="C27" s="9" t="s">
        <v>7</v>
      </c>
      <c r="D27" s="3">
        <v>69600000000</v>
      </c>
      <c r="E27" s="3"/>
      <c r="F27" s="3"/>
      <c r="G27" s="3">
        <f>D27</f>
        <v>69600000000</v>
      </c>
      <c r="H27" s="3"/>
      <c r="I27" s="3"/>
      <c r="J27" s="3">
        <f>G27</f>
        <v>69600000000</v>
      </c>
      <c r="K27" s="3"/>
      <c r="L27" s="3"/>
      <c r="M27" s="3">
        <f>J27</f>
        <v>69600000000</v>
      </c>
      <c r="N27" s="3"/>
      <c r="O27" s="3">
        <f>M27</f>
        <v>69600000000</v>
      </c>
      <c r="P27" s="3">
        <f>O27</f>
        <v>69600000000</v>
      </c>
    </row>
    <row r="28" spans="4:16" ht="15">
      <c r="D28">
        <v>16</v>
      </c>
      <c r="G28">
        <v>16</v>
      </c>
      <c r="J28">
        <v>16</v>
      </c>
      <c r="M28">
        <v>16</v>
      </c>
      <c r="O28">
        <v>16</v>
      </c>
      <c r="P28">
        <v>16</v>
      </c>
    </row>
    <row r="29" spans="2:16" ht="15">
      <c r="B29" s="7">
        <f>B3</f>
        <v>0.02</v>
      </c>
      <c r="D29" s="1">
        <f aca="true" t="shared" si="13" ref="D29:D50">D$27*D3*0.000000000000000001/D$28</f>
        <v>4.2630000000000006E-11</v>
      </c>
      <c r="E29" s="1"/>
      <c r="F29" s="1"/>
      <c r="G29" s="1">
        <f aca="true" t="shared" si="14" ref="G29:G50">G$27*G3*0.000000000000000001/G$28</f>
        <v>5.02906097322942E-05</v>
      </c>
      <c r="H29" s="1"/>
      <c r="I29" s="1"/>
      <c r="J29" s="1">
        <f aca="true" t="shared" si="15" ref="J29:J50">J$27*J3*0.000000000000000001/J$28</f>
        <v>4.520519999999999E-12</v>
      </c>
      <c r="K29" s="1"/>
      <c r="L29" s="1"/>
      <c r="M29" s="1">
        <f aca="true" t="shared" si="16" ref="M29:M50">M$27*M3*0.000000000000000001/M$28</f>
        <v>3.0748338097010106</v>
      </c>
      <c r="N29" s="1"/>
      <c r="O29" s="1">
        <f aca="true" t="shared" si="17" ref="O29:P50">O$27*O3*0.000000000000000001/O$28</f>
        <v>1.5329081931480364</v>
      </c>
      <c r="P29" s="1">
        <f t="shared" si="17"/>
        <v>0.34064626518663804</v>
      </c>
    </row>
    <row r="30" spans="2:16" ht="15">
      <c r="B30" s="7">
        <f aca="true" t="shared" si="18" ref="B30:B50">B4</f>
        <v>0.03</v>
      </c>
      <c r="D30" s="1">
        <f t="shared" si="13"/>
        <v>9.591750000000001E-11</v>
      </c>
      <c r="E30" s="1"/>
      <c r="F30" s="1"/>
      <c r="G30" s="1">
        <f t="shared" si="14"/>
        <v>7.543591049866289E-05</v>
      </c>
      <c r="H30" s="1"/>
      <c r="I30" s="1"/>
      <c r="J30" s="1">
        <f t="shared" si="15"/>
        <v>1.017117E-11</v>
      </c>
      <c r="K30" s="1"/>
      <c r="L30" s="1"/>
      <c r="M30" s="1">
        <f t="shared" si="16"/>
        <v>3.0748338097010106</v>
      </c>
      <c r="N30" s="1"/>
      <c r="O30" s="1">
        <f t="shared" si="17"/>
        <v>1.5722508896718235</v>
      </c>
      <c r="P30" s="1">
        <f t="shared" si="17"/>
        <v>0.349389086689656</v>
      </c>
    </row>
    <row r="31" spans="2:16" ht="15">
      <c r="B31" s="7">
        <f t="shared" si="18"/>
        <v>0.045</v>
      </c>
      <c r="D31" s="1">
        <f t="shared" si="13"/>
        <v>2.1581437500000003E-10</v>
      </c>
      <c r="E31" s="1"/>
      <c r="F31" s="1"/>
      <c r="G31" s="1">
        <f t="shared" si="14"/>
        <v>0.00011315385652349288</v>
      </c>
      <c r="H31" s="1"/>
      <c r="I31" s="1"/>
      <c r="J31" s="1">
        <f t="shared" si="15"/>
        <v>2.28851325E-11</v>
      </c>
      <c r="K31" s="1"/>
      <c r="L31" s="1"/>
      <c r="M31" s="1">
        <f t="shared" si="16"/>
        <v>3.0748338097010106</v>
      </c>
      <c r="N31" s="1"/>
      <c r="O31" s="1">
        <f t="shared" si="17"/>
        <v>1.6126033320999518</v>
      </c>
      <c r="P31" s="1">
        <f t="shared" si="17"/>
        <v>0.3583562962380259</v>
      </c>
    </row>
    <row r="32" spans="2:16" ht="15">
      <c r="B32" s="7">
        <f t="shared" si="18"/>
        <v>0.0675</v>
      </c>
      <c r="D32" s="1">
        <f t="shared" si="13"/>
        <v>4.855823437500001E-10</v>
      </c>
      <c r="E32" s="1"/>
      <c r="F32" s="1"/>
      <c r="G32" s="1">
        <f t="shared" si="14"/>
        <v>0.00016973076403011117</v>
      </c>
      <c r="H32" s="1"/>
      <c r="I32" s="1"/>
      <c r="J32" s="1">
        <f t="shared" si="15"/>
        <v>5.1491548125E-11</v>
      </c>
      <c r="K32" s="1"/>
      <c r="L32" s="1"/>
      <c r="M32" s="1">
        <f t="shared" si="16"/>
        <v>3.0748338097010106</v>
      </c>
      <c r="N32" s="1"/>
      <c r="O32" s="1">
        <f t="shared" si="17"/>
        <v>1.6539914359613872</v>
      </c>
      <c r="P32" s="1">
        <f t="shared" si="17"/>
        <v>0.36755365292144626</v>
      </c>
    </row>
    <row r="33" spans="2:16" ht="15">
      <c r="B33" s="7">
        <f t="shared" si="18"/>
        <v>0.10125</v>
      </c>
      <c r="D33" s="1">
        <f t="shared" si="13"/>
        <v>1.0925602734375004E-09</v>
      </c>
      <c r="E33" s="1"/>
      <c r="F33" s="1"/>
      <c r="G33" s="1">
        <f t="shared" si="14"/>
        <v>0.0002545960993461282</v>
      </c>
      <c r="H33" s="1"/>
      <c r="I33" s="1"/>
      <c r="J33" s="1">
        <f t="shared" si="15"/>
        <v>1.1585598328125002E-10</v>
      </c>
      <c r="K33" s="1"/>
      <c r="L33" s="1"/>
      <c r="M33" s="1">
        <f t="shared" si="16"/>
        <v>3.0748338097010106</v>
      </c>
      <c r="N33" s="1"/>
      <c r="O33" s="1">
        <f t="shared" si="17"/>
        <v>1.6964417819174202</v>
      </c>
      <c r="P33" s="1">
        <f t="shared" si="17"/>
        <v>0.3769870637408758</v>
      </c>
    </row>
    <row r="34" spans="2:16" ht="15">
      <c r="B34" s="7">
        <f t="shared" si="18"/>
        <v>0.151875</v>
      </c>
      <c r="D34" s="1">
        <f t="shared" si="13"/>
        <v>2.458260615234375E-09</v>
      </c>
      <c r="E34" s="1"/>
      <c r="F34" s="1"/>
      <c r="G34" s="1">
        <f t="shared" si="14"/>
        <v>0.0003818940439463558</v>
      </c>
      <c r="H34" s="1"/>
      <c r="I34" s="1"/>
      <c r="J34" s="1">
        <f t="shared" si="15"/>
        <v>2.606759623828125E-10</v>
      </c>
      <c r="K34" s="1"/>
      <c r="L34" s="1"/>
      <c r="M34" s="1">
        <f t="shared" si="16"/>
        <v>3.0748338097010106</v>
      </c>
      <c r="N34" s="1"/>
      <c r="O34" s="1">
        <f t="shared" si="17"/>
        <v>1.7399816328325521</v>
      </c>
      <c r="P34" s="1">
        <f t="shared" si="17"/>
        <v>0.3866625875321611</v>
      </c>
    </row>
    <row r="35" spans="2:16" ht="15">
      <c r="B35" s="7">
        <f t="shared" si="18"/>
        <v>0.22781250000000003</v>
      </c>
      <c r="D35" s="1">
        <f t="shared" si="13"/>
        <v>5.531086384277346E-09</v>
      </c>
      <c r="E35" s="1"/>
      <c r="F35" s="1"/>
      <c r="G35" s="1">
        <f t="shared" si="14"/>
        <v>0.0005728408295056513</v>
      </c>
      <c r="H35" s="1"/>
      <c r="I35" s="1"/>
      <c r="J35" s="1">
        <f t="shared" si="15"/>
        <v>5.865209153613283E-10</v>
      </c>
      <c r="K35" s="1"/>
      <c r="L35" s="1"/>
      <c r="M35" s="1">
        <f t="shared" si="16"/>
        <v>3.0748338097010106</v>
      </c>
      <c r="N35" s="1"/>
      <c r="O35" s="1">
        <f t="shared" si="17"/>
        <v>1.7846389512835101</v>
      </c>
      <c r="P35" s="1">
        <f t="shared" si="17"/>
        <v>0.3965864391496442</v>
      </c>
    </row>
    <row r="36" spans="2:16" ht="15">
      <c r="B36" s="7">
        <f t="shared" si="18"/>
        <v>0.34171875000000007</v>
      </c>
      <c r="D36" s="1">
        <f t="shared" si="13"/>
        <v>1.244494436462403E-08</v>
      </c>
      <c r="E36" s="1"/>
      <c r="F36" s="1"/>
      <c r="G36" s="1">
        <f t="shared" si="14"/>
        <v>0.0008592607123272418</v>
      </c>
      <c r="H36" s="1"/>
      <c r="I36" s="1"/>
      <c r="J36" s="1">
        <f t="shared" si="15"/>
        <v>1.3196720595629888E-09</v>
      </c>
      <c r="K36" s="1"/>
      <c r="L36" s="1"/>
      <c r="M36" s="1">
        <f t="shared" si="16"/>
        <v>3.0748338097010106</v>
      </c>
      <c r="N36" s="1"/>
      <c r="O36" s="1">
        <f t="shared" si="17"/>
        <v>1.8304424175176395</v>
      </c>
      <c r="P36" s="1">
        <f t="shared" si="17"/>
        <v>0.4067649941155309</v>
      </c>
    </row>
    <row r="37" spans="2:16" ht="15">
      <c r="B37" s="7">
        <f t="shared" si="18"/>
        <v>0.5125781250000001</v>
      </c>
      <c r="D37" s="1">
        <f t="shared" si="13"/>
        <v>2.8001124820404065E-08</v>
      </c>
      <c r="E37" s="1"/>
      <c r="F37" s="1"/>
      <c r="G37" s="1">
        <f t="shared" si="14"/>
        <v>0.0012888898716455835</v>
      </c>
      <c r="H37" s="1"/>
      <c r="I37" s="1"/>
      <c r="J37" s="1">
        <f t="shared" si="15"/>
        <v>2.969262134016725E-09</v>
      </c>
      <c r="K37" s="1"/>
      <c r="L37" s="1"/>
      <c r="M37" s="1">
        <f t="shared" si="16"/>
        <v>3.0748338097010106</v>
      </c>
      <c r="N37" s="1"/>
      <c r="O37" s="1">
        <f t="shared" si="17"/>
        <v>1.8774214478722049</v>
      </c>
      <c r="P37" s="1">
        <f t="shared" si="17"/>
        <v>0.4172047941949481</v>
      </c>
    </row>
    <row r="38" spans="2:16" ht="15">
      <c r="B38" s="7">
        <f t="shared" si="18"/>
        <v>0.7688671875000002</v>
      </c>
      <c r="D38" s="1">
        <f t="shared" si="13"/>
        <v>6.300253084590915E-08</v>
      </c>
      <c r="E38" s="1"/>
      <c r="F38" s="1"/>
      <c r="G38" s="1">
        <f t="shared" si="14"/>
        <v>0.0019333321145664965</v>
      </c>
      <c r="H38" s="1"/>
      <c r="I38" s="1"/>
      <c r="J38" s="1">
        <f t="shared" si="15"/>
        <v>6.680839801537632E-09</v>
      </c>
      <c r="K38" s="1"/>
      <c r="L38" s="1"/>
      <c r="M38" s="1">
        <f t="shared" si="16"/>
        <v>3.0748338097010106</v>
      </c>
      <c r="N38" s="1"/>
      <c r="O38" s="1">
        <f t="shared" si="17"/>
        <v>1.9256062136664287</v>
      </c>
      <c r="P38" s="1">
        <f t="shared" si="17"/>
        <v>0.4279125549284039</v>
      </c>
    </row>
    <row r="39" spans="2:16" ht="15">
      <c r="B39" s="7">
        <f t="shared" si="18"/>
        <v>1.1533007812500002</v>
      </c>
      <c r="D39" s="1">
        <f t="shared" si="13"/>
        <v>1.4175569440329556E-07</v>
      </c>
      <c r="E39" s="1"/>
      <c r="F39" s="1"/>
      <c r="G39" s="1">
        <f t="shared" si="14"/>
        <v>0.0028999921128205187</v>
      </c>
      <c r="H39" s="1"/>
      <c r="I39" s="1"/>
      <c r="J39" s="1">
        <f t="shared" si="15"/>
        <v>1.503188955345967E-08</v>
      </c>
      <c r="K39" s="1"/>
      <c r="L39" s="1"/>
      <c r="M39" s="1">
        <f t="shared" si="16"/>
        <v>3.0748338097010106</v>
      </c>
      <c r="N39" s="1"/>
      <c r="O39" s="1">
        <f t="shared" si="17"/>
        <v>1.9750276605784034</v>
      </c>
      <c r="P39" s="1">
        <f t="shared" si="17"/>
        <v>0.438895177439784</v>
      </c>
    </row>
    <row r="40" spans="2:16" ht="15">
      <c r="B40" s="7">
        <f t="shared" si="18"/>
        <v>1.7299511718750002</v>
      </c>
      <c r="D40" s="1">
        <f t="shared" si="13"/>
        <v>3.18950312407415E-07</v>
      </c>
      <c r="E40" s="1"/>
      <c r="F40" s="1"/>
      <c r="G40" s="1">
        <f t="shared" si="14"/>
        <v>0.004349974536415019</v>
      </c>
      <c r="H40" s="1"/>
      <c r="I40" s="1"/>
      <c r="J40" s="1">
        <f t="shared" si="15"/>
        <v>3.382175149528425E-08</v>
      </c>
      <c r="K40" s="1"/>
      <c r="L40" s="1"/>
      <c r="M40" s="1">
        <f t="shared" si="16"/>
        <v>3.0748338097010106</v>
      </c>
      <c r="N40" s="1"/>
      <c r="O40" s="1">
        <f t="shared" si="17"/>
        <v>2.0257175285193187</v>
      </c>
      <c r="P40" s="1">
        <f t="shared" si="17"/>
        <v>0.4501597697323833</v>
      </c>
    </row>
    <row r="41" spans="2:16" ht="15">
      <c r="B41" s="7">
        <f t="shared" si="18"/>
        <v>2.5949267578125004</v>
      </c>
      <c r="D41" s="1">
        <f t="shared" si="13"/>
        <v>7.176382029166837E-07</v>
      </c>
      <c r="E41" s="1"/>
      <c r="F41" s="1"/>
      <c r="G41" s="1">
        <f t="shared" si="14"/>
        <v>0.00652493113078707</v>
      </c>
      <c r="H41" s="1"/>
      <c r="I41" s="1"/>
      <c r="J41" s="1">
        <f t="shared" si="15"/>
        <v>7.609894086438956E-08</v>
      </c>
      <c r="K41" s="1"/>
      <c r="L41" s="1"/>
      <c r="M41" s="1">
        <f t="shared" si="16"/>
        <v>3.0748338097010106</v>
      </c>
      <c r="N41" s="1"/>
      <c r="O41" s="1">
        <f t="shared" si="17"/>
        <v>2.077708372017769</v>
      </c>
      <c r="P41" s="1">
        <f t="shared" si="17"/>
        <v>0.4617136891977071</v>
      </c>
    </row>
    <row r="42" spans="2:16" ht="15">
      <c r="B42" s="7">
        <f t="shared" si="18"/>
        <v>3.892390136718751</v>
      </c>
      <c r="D42" s="1">
        <f t="shared" si="13"/>
        <v>1.6146859565625388E-06</v>
      </c>
      <c r="E42" s="1"/>
      <c r="F42" s="1"/>
      <c r="G42" s="1">
        <f t="shared" si="14"/>
        <v>0.009787327680050821</v>
      </c>
      <c r="H42" s="1"/>
      <c r="I42" s="1"/>
      <c r="J42" s="1">
        <f t="shared" si="15"/>
        <v>1.7122261694487654E-07</v>
      </c>
      <c r="K42" s="1"/>
      <c r="L42" s="1"/>
      <c r="M42" s="1">
        <f t="shared" si="16"/>
        <v>3.0748338097010106</v>
      </c>
      <c r="N42" s="1"/>
      <c r="O42" s="1">
        <f t="shared" si="17"/>
        <v>2.131033581127231</v>
      </c>
      <c r="P42" s="1">
        <f t="shared" si="17"/>
        <v>0.47356463271423016</v>
      </c>
    </row>
    <row r="43" spans="2:16" ht="15">
      <c r="B43" s="7">
        <f t="shared" si="18"/>
        <v>5.838585205078126</v>
      </c>
      <c r="D43" s="1">
        <f t="shared" si="13"/>
        <v>3.633043402265712E-06</v>
      </c>
      <c r="E43" s="1"/>
      <c r="F43" s="1"/>
      <c r="G43" s="1">
        <f t="shared" si="14"/>
        <v>0.01468083623378422</v>
      </c>
      <c r="H43" s="1"/>
      <c r="I43" s="1"/>
      <c r="J43" s="1">
        <f t="shared" si="15"/>
        <v>3.8525088812597225E-07</v>
      </c>
      <c r="K43" s="1"/>
      <c r="L43" s="1"/>
      <c r="M43" s="1">
        <f t="shared" si="16"/>
        <v>3.0748338097010106</v>
      </c>
      <c r="N43" s="1"/>
      <c r="O43" s="1">
        <f t="shared" si="17"/>
        <v>2.185727402870143</v>
      </c>
      <c r="P43" s="1">
        <f t="shared" si="17"/>
        <v>0.4857208336812118</v>
      </c>
    </row>
    <row r="44" spans="2:16" ht="15">
      <c r="B44" s="7">
        <f t="shared" si="18"/>
        <v>8.75787780761719</v>
      </c>
      <c r="D44" s="1">
        <f t="shared" si="13"/>
        <v>8.174347655097852E-06</v>
      </c>
      <c r="E44" s="1"/>
      <c r="F44" s="1"/>
      <c r="G44" s="1">
        <f t="shared" si="14"/>
        <v>0.02202090495651931</v>
      </c>
      <c r="H44" s="1"/>
      <c r="I44" s="1"/>
      <c r="J44" s="1">
        <f t="shared" si="15"/>
        <v>8.668144982834375E-07</v>
      </c>
      <c r="K44" s="1"/>
      <c r="L44" s="1"/>
      <c r="M44" s="1">
        <f t="shared" si="16"/>
        <v>3.0748338097010106</v>
      </c>
      <c r="N44" s="1"/>
      <c r="O44" s="1">
        <f t="shared" si="17"/>
        <v>2.241824963232351</v>
      </c>
      <c r="P44" s="1">
        <f t="shared" si="17"/>
        <v>0.49819149951039976</v>
      </c>
    </row>
    <row r="45" spans="2:16" ht="15">
      <c r="B45" s="7">
        <f t="shared" si="18"/>
        <v>13.136816711425784</v>
      </c>
      <c r="D45" s="1">
        <f t="shared" si="13"/>
        <v>1.839228222397017E-05</v>
      </c>
      <c r="E45" s="1"/>
      <c r="F45" s="1"/>
      <c r="G45" s="1">
        <f t="shared" si="14"/>
        <v>0.033030571297925665</v>
      </c>
      <c r="H45" s="1"/>
      <c r="I45" s="1"/>
      <c r="J45" s="1">
        <f t="shared" si="15"/>
        <v>1.950332621137734E-06</v>
      </c>
      <c r="K45" s="1"/>
      <c r="L45" s="1"/>
      <c r="M45" s="1">
        <f t="shared" si="16"/>
        <v>3.0748338097010106</v>
      </c>
      <c r="N45" s="1"/>
      <c r="O45" s="1">
        <f t="shared" si="17"/>
        <v>2.2993622897220547</v>
      </c>
      <c r="P45" s="1">
        <f t="shared" si="17"/>
        <v>0.5109877899982361</v>
      </c>
    </row>
    <row r="46" spans="2:16" ht="15">
      <c r="B46" s="7">
        <f t="shared" si="18"/>
        <v>19.705225067138677</v>
      </c>
      <c r="D46" s="1">
        <f t="shared" si="13"/>
        <v>4.1382635003932884E-05</v>
      </c>
      <c r="E46" s="1"/>
      <c r="F46" s="1"/>
      <c r="G46" s="1">
        <f t="shared" si="14"/>
        <v>0.04954408813896858</v>
      </c>
      <c r="H46" s="1"/>
      <c r="I46" s="1"/>
      <c r="J46" s="1">
        <f t="shared" si="15"/>
        <v>4.388248397559903E-06</v>
      </c>
      <c r="K46" s="1"/>
      <c r="L46" s="1"/>
      <c r="M46" s="1">
        <f t="shared" si="16"/>
        <v>3.0748338097010106</v>
      </c>
      <c r="N46" s="1"/>
      <c r="O46" s="1">
        <f t="shared" si="17"/>
        <v>2.3583763345077347</v>
      </c>
      <c r="P46" s="1">
        <f t="shared" si="17"/>
        <v>0.5241250125256117</v>
      </c>
    </row>
    <row r="47" spans="2:16" ht="15">
      <c r="B47" s="7">
        <f t="shared" si="18"/>
        <v>29.557837600708016</v>
      </c>
      <c r="D47" s="1">
        <f t="shared" si="13"/>
        <v>9.3110928758849E-05</v>
      </c>
      <c r="E47" s="1"/>
      <c r="F47" s="1"/>
      <c r="G47" s="1">
        <f t="shared" si="14"/>
        <v>0.07431215239063303</v>
      </c>
      <c r="H47" s="1"/>
      <c r="I47" s="1"/>
      <c r="J47" s="1">
        <f t="shared" si="15"/>
        <v>9.873558894509783E-06</v>
      </c>
      <c r="K47" s="1"/>
      <c r="L47" s="1"/>
      <c r="M47" s="1">
        <f t="shared" si="16"/>
        <v>3.0748338097010106</v>
      </c>
      <c r="N47" s="1"/>
      <c r="O47" s="1">
        <f t="shared" si="17"/>
        <v>2.418904998149928</v>
      </c>
      <c r="P47" s="1">
        <f t="shared" si="17"/>
        <v>0.5376275549620761</v>
      </c>
    </row>
    <row r="48" spans="2:16" ht="15">
      <c r="B48" s="7">
        <f t="shared" si="18"/>
        <v>44.336756401062026</v>
      </c>
      <c r="D48" s="1">
        <f t="shared" si="13"/>
        <v>0.00020949958970741027</v>
      </c>
      <c r="E48" s="1"/>
      <c r="F48" s="1"/>
      <c r="G48" s="1">
        <f t="shared" si="14"/>
        <v>0.11145927399585494</v>
      </c>
      <c r="H48" s="1"/>
      <c r="I48" s="1"/>
      <c r="J48" s="1">
        <f t="shared" si="15"/>
        <v>2.2215507512647013E-05</v>
      </c>
      <c r="K48" s="1"/>
      <c r="L48" s="1"/>
      <c r="M48" s="1">
        <f t="shared" si="16"/>
        <v>3.0748338097010106</v>
      </c>
      <c r="N48" s="1"/>
      <c r="O48" s="1">
        <f t="shared" si="17"/>
        <v>2.480987153942081</v>
      </c>
      <c r="P48" s="1">
        <f t="shared" si="17"/>
        <v>0.5515399782435032</v>
      </c>
    </row>
    <row r="49" spans="2:16" ht="15">
      <c r="B49" s="7">
        <f t="shared" si="18"/>
        <v>66.50513460159304</v>
      </c>
      <c r="D49" s="1">
        <f t="shared" si="13"/>
        <v>0.0004713740768416731</v>
      </c>
      <c r="E49" s="1"/>
      <c r="F49" s="1"/>
      <c r="G49" s="1">
        <f t="shared" si="14"/>
        <v>0.16716876316606952</v>
      </c>
      <c r="H49" s="1"/>
      <c r="I49" s="1"/>
      <c r="J49" s="1">
        <f t="shared" si="15"/>
        <v>4.9984891903455775E-05</v>
      </c>
      <c r="K49" s="1"/>
      <c r="L49" s="1"/>
      <c r="M49" s="1">
        <f t="shared" si="16"/>
        <v>3.0748338097010106</v>
      </c>
      <c r="N49" s="1"/>
      <c r="O49" s="1">
        <f t="shared" si="17"/>
        <v>2.5446626728761306</v>
      </c>
      <c r="P49" s="1">
        <f t="shared" si="17"/>
        <v>0.565951968049315</v>
      </c>
    </row>
    <row r="50" spans="2:16" ht="15">
      <c r="B50" s="7">
        <f t="shared" si="18"/>
        <v>99.75770190238956</v>
      </c>
      <c r="D50" s="1">
        <f t="shared" si="13"/>
        <v>0.0010605916728937644</v>
      </c>
      <c r="E50" s="1"/>
      <c r="F50" s="1"/>
      <c r="G50" s="1">
        <f t="shared" si="14"/>
        <v>0.2507078121367502</v>
      </c>
      <c r="H50" s="1"/>
      <c r="I50" s="1"/>
      <c r="J50" s="1">
        <f t="shared" si="15"/>
        <v>0.00011246600678277548</v>
      </c>
      <c r="K50" s="1"/>
      <c r="L50" s="1"/>
      <c r="M50" s="1">
        <f t="shared" si="16"/>
        <v>3.0748338097010106</v>
      </c>
      <c r="N50" s="1"/>
      <c r="O50" s="1">
        <f t="shared" si="17"/>
        <v>2.609972449248828</v>
      </c>
      <c r="P50" s="1">
        <f t="shared" si="17"/>
        <v>0.5810544692837444</v>
      </c>
    </row>
    <row r="51" spans="4:6" ht="15">
      <c r="D51" s="1"/>
      <c r="E51" s="1"/>
      <c r="F51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Walter</cp:lastModifiedBy>
  <dcterms:created xsi:type="dcterms:W3CDTF">2010-04-29T23:26:27Z</dcterms:created>
  <dcterms:modified xsi:type="dcterms:W3CDTF">2015-09-29T18:12:35Z</dcterms:modified>
  <cp:category/>
  <cp:version/>
  <cp:contentType/>
  <cp:contentStatus/>
</cp:coreProperties>
</file>