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8900" windowHeight="10125"/>
  </bookViews>
  <sheets>
    <sheet name="Slit Guide" sheetId="1" r:id="rId1"/>
    <sheet name="Irr Length" sheetId="3" r:id="rId2"/>
    <sheet name="Tables" sheetId="2" r:id="rId3"/>
    <sheet name="FASS Tables" sheetId="5" r:id="rId4"/>
  </sheets>
  <calcPr calcId="145621"/>
</workbook>
</file>

<file path=xl/calcChain.xml><?xml version="1.0" encoding="utf-8"?>
<calcChain xmlns="http://schemas.openxmlformats.org/spreadsheetml/2006/main">
  <c r="D22" i="1" l="1"/>
  <c r="O16" i="1"/>
  <c r="N6" i="1" l="1"/>
  <c r="U7" i="1" s="1"/>
  <c r="O18" i="1"/>
  <c r="O22" i="1"/>
  <c r="C10" i="2" l="1"/>
  <c r="C9" i="2"/>
  <c r="C8" i="2"/>
  <c r="C7" i="2"/>
  <c r="C6" i="2"/>
  <c r="C5" i="2"/>
  <c r="C4" i="2"/>
  <c r="C3" i="2"/>
  <c r="B2" i="3"/>
  <c r="B3" i="3" s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A2" i="3"/>
  <c r="C2" i="3" l="1"/>
  <c r="N5" i="1" s="1"/>
  <c r="N7" i="1" s="1"/>
  <c r="D2" i="3"/>
  <c r="A3" i="3"/>
  <c r="C3" i="3" l="1"/>
  <c r="D3" i="3"/>
  <c r="A4" i="3"/>
  <c r="C4" i="3" l="1"/>
  <c r="D4" i="3"/>
  <c r="A5" i="3"/>
  <c r="C5" i="3" l="1"/>
  <c r="D5" i="3"/>
  <c r="A6" i="3"/>
  <c r="C6" i="3" l="1"/>
  <c r="D6" i="3"/>
  <c r="A7" i="3"/>
  <c r="C7" i="3" l="1"/>
  <c r="D7" i="3"/>
  <c r="A8" i="3"/>
  <c r="C8" i="3" l="1"/>
  <c r="D8" i="3"/>
  <c r="A9" i="3"/>
  <c r="C9" i="3" l="1"/>
  <c r="D9" i="3"/>
  <c r="A10" i="3"/>
  <c r="C10" i="3" l="1"/>
  <c r="D10" i="3"/>
  <c r="A11" i="3"/>
  <c r="C11" i="3" l="1"/>
  <c r="D11" i="3"/>
  <c r="A12" i="3"/>
  <c r="C12" i="3" l="1"/>
  <c r="D12" i="3"/>
  <c r="A13" i="3"/>
  <c r="C13" i="3" l="1"/>
  <c r="D13" i="3"/>
  <c r="A14" i="3"/>
  <c r="C14" i="3" l="1"/>
  <c r="D14" i="3"/>
  <c r="A15" i="3"/>
  <c r="C15" i="3" l="1"/>
  <c r="D15" i="3"/>
  <c r="A16" i="3"/>
  <c r="C16" i="3" l="1"/>
  <c r="D16" i="3"/>
  <c r="A17" i="3"/>
  <c r="C17" i="3" l="1"/>
  <c r="D17" i="3"/>
  <c r="A18" i="3"/>
  <c r="C18" i="3" l="1"/>
  <c r="D18" i="3"/>
  <c r="A19" i="3"/>
  <c r="C19" i="3" l="1"/>
  <c r="D19" i="3"/>
  <c r="A20" i="3"/>
  <c r="C20" i="3" l="1"/>
  <c r="D20" i="3"/>
  <c r="A21" i="3"/>
  <c r="C21" i="3" l="1"/>
  <c r="D21" i="3"/>
  <c r="A22" i="3"/>
  <c r="C22" i="3" l="1"/>
  <c r="D22" i="3"/>
  <c r="A23" i="3"/>
  <c r="C23" i="3" l="1"/>
  <c r="D23" i="3"/>
  <c r="A24" i="3"/>
  <c r="C24" i="3" l="1"/>
  <c r="D24" i="3"/>
  <c r="A25" i="3"/>
  <c r="C25" i="3" l="1"/>
  <c r="D25" i="3"/>
  <c r="A26" i="3"/>
  <c r="C26" i="3" l="1"/>
  <c r="D26" i="3"/>
  <c r="A27" i="3"/>
  <c r="C27" i="3" l="1"/>
  <c r="D27" i="3"/>
  <c r="A28" i="3"/>
  <c r="C28" i="3" l="1"/>
  <c r="D28" i="3"/>
  <c r="A29" i="3"/>
  <c r="C29" i="3" l="1"/>
  <c r="D29" i="3"/>
  <c r="A30" i="3"/>
  <c r="C30" i="3" l="1"/>
  <c r="D30" i="3"/>
  <c r="A31" i="3"/>
  <c r="C31" i="3" l="1"/>
  <c r="D31" i="3"/>
  <c r="A32" i="3"/>
  <c r="C32" i="3" l="1"/>
  <c r="D32" i="3"/>
  <c r="A33" i="3"/>
  <c r="C33" i="3" l="1"/>
  <c r="D33" i="3"/>
  <c r="A34" i="3"/>
  <c r="C34" i="3" l="1"/>
  <c r="D34" i="3"/>
  <c r="A35" i="3"/>
  <c r="C35" i="3" l="1"/>
  <c r="D35" i="3"/>
  <c r="A36" i="3"/>
  <c r="C36" i="3" l="1"/>
  <c r="D36" i="3"/>
  <c r="A37" i="3"/>
  <c r="C37" i="3" l="1"/>
  <c r="D37" i="3"/>
  <c r="A38" i="3"/>
  <c r="C38" i="3" l="1"/>
  <c r="D38" i="3"/>
  <c r="A39" i="3"/>
  <c r="C39" i="3" l="1"/>
  <c r="D39" i="3"/>
  <c r="A40" i="3"/>
  <c r="C40" i="3" l="1"/>
  <c r="D40" i="3"/>
  <c r="A41" i="3"/>
  <c r="C41" i="3" l="1"/>
  <c r="D41" i="3"/>
  <c r="A42" i="3"/>
  <c r="C42" i="3" l="1"/>
  <c r="D42" i="3"/>
  <c r="A43" i="3"/>
  <c r="C43" i="3" l="1"/>
  <c r="D43" i="3"/>
  <c r="A44" i="3"/>
  <c r="C44" i="3" l="1"/>
  <c r="D44" i="3"/>
  <c r="A45" i="3"/>
  <c r="C45" i="3" l="1"/>
  <c r="D45" i="3"/>
  <c r="A46" i="3"/>
  <c r="C46" i="3" l="1"/>
  <c r="D46" i="3"/>
  <c r="A47" i="3"/>
  <c r="C47" i="3" l="1"/>
  <c r="D47" i="3"/>
  <c r="A48" i="3"/>
  <c r="C48" i="3" l="1"/>
  <c r="D48" i="3"/>
  <c r="A49" i="3"/>
  <c r="C49" i="3" l="1"/>
  <c r="D49" i="3"/>
  <c r="A50" i="3"/>
  <c r="C50" i="3" l="1"/>
  <c r="D50" i="3"/>
  <c r="A51" i="3"/>
  <c r="C51" i="3" l="1"/>
  <c r="D51" i="3"/>
  <c r="A52" i="3"/>
  <c r="C52" i="3" l="1"/>
  <c r="D52" i="3"/>
  <c r="A53" i="3"/>
  <c r="C53" i="3" l="1"/>
  <c r="D53" i="3"/>
  <c r="A54" i="3"/>
  <c r="C54" i="3" l="1"/>
  <c r="D54" i="3"/>
  <c r="A55" i="3"/>
  <c r="C55" i="3" l="1"/>
  <c r="D55" i="3"/>
  <c r="A56" i="3"/>
  <c r="C56" i="3" l="1"/>
  <c r="D56" i="3"/>
  <c r="A57" i="3"/>
  <c r="C57" i="3" l="1"/>
  <c r="D57" i="3"/>
  <c r="A58" i="3"/>
  <c r="C58" i="3" l="1"/>
  <c r="D58" i="3"/>
  <c r="A59" i="3"/>
  <c r="C59" i="3" l="1"/>
  <c r="D59" i="3"/>
  <c r="A60" i="3"/>
  <c r="C60" i="3" l="1"/>
  <c r="D60" i="3"/>
  <c r="A61" i="3"/>
  <c r="C61" i="3" l="1"/>
  <c r="D61" i="3"/>
  <c r="A62" i="3"/>
  <c r="C62" i="3" l="1"/>
  <c r="D62" i="3"/>
  <c r="A63" i="3"/>
  <c r="C63" i="3" l="1"/>
  <c r="D63" i="3"/>
  <c r="A64" i="3"/>
  <c r="C64" i="3" l="1"/>
  <c r="D64" i="3"/>
  <c r="A65" i="3"/>
  <c r="C65" i="3" l="1"/>
  <c r="D65" i="3"/>
  <c r="A66" i="3"/>
  <c r="C66" i="3" l="1"/>
  <c r="D66" i="3"/>
  <c r="A67" i="3"/>
  <c r="C67" i="3" l="1"/>
  <c r="D67" i="3"/>
  <c r="A68" i="3"/>
  <c r="C68" i="3" l="1"/>
  <c r="D68" i="3"/>
  <c r="A69" i="3"/>
  <c r="C69" i="3" l="1"/>
  <c r="D69" i="3"/>
  <c r="A70" i="3"/>
  <c r="C70" i="3" l="1"/>
  <c r="D70" i="3"/>
  <c r="A71" i="3"/>
  <c r="C71" i="3" l="1"/>
  <c r="D71" i="3"/>
  <c r="A72" i="3"/>
  <c r="C72" i="3" l="1"/>
  <c r="D72" i="3"/>
  <c r="A73" i="3"/>
  <c r="C73" i="3" l="1"/>
  <c r="D73" i="3"/>
  <c r="A74" i="3"/>
  <c r="C74" i="3" l="1"/>
  <c r="D74" i="3"/>
  <c r="A75" i="3"/>
  <c r="C75" i="3" l="1"/>
  <c r="D75" i="3"/>
  <c r="A76" i="3"/>
  <c r="C76" i="3" l="1"/>
  <c r="D76" i="3"/>
  <c r="A77" i="3"/>
  <c r="C77" i="3" l="1"/>
  <c r="D77" i="3"/>
  <c r="A78" i="3"/>
  <c r="C78" i="3" l="1"/>
  <c r="D78" i="3"/>
  <c r="A79" i="3"/>
  <c r="C79" i="3" l="1"/>
  <c r="D79" i="3"/>
  <c r="A80" i="3"/>
  <c r="C80" i="3" l="1"/>
  <c r="D80" i="3"/>
  <c r="A81" i="3"/>
  <c r="C81" i="3" l="1"/>
  <c r="D81" i="3"/>
  <c r="A82" i="3"/>
  <c r="C82" i="3" l="1"/>
  <c r="D82" i="3"/>
  <c r="A83" i="3"/>
  <c r="C83" i="3" l="1"/>
  <c r="D83" i="3"/>
  <c r="A84" i="3"/>
  <c r="C84" i="3" l="1"/>
  <c r="D84" i="3"/>
  <c r="A85" i="3"/>
  <c r="C85" i="3" l="1"/>
  <c r="D85" i="3"/>
  <c r="A86" i="3"/>
  <c r="C86" i="3" l="1"/>
  <c r="D86" i="3"/>
  <c r="A87" i="3"/>
  <c r="C87" i="3" l="1"/>
  <c r="D87" i="3"/>
  <c r="A88" i="3"/>
  <c r="C88" i="3" l="1"/>
  <c r="D88" i="3"/>
  <c r="A89" i="3"/>
  <c r="C89" i="3" l="1"/>
  <c r="D89" i="3"/>
  <c r="A90" i="3"/>
  <c r="C90" i="3" l="1"/>
  <c r="D90" i="3"/>
  <c r="A91" i="3"/>
  <c r="C91" i="3" l="1"/>
  <c r="D91" i="3"/>
  <c r="A92" i="3"/>
  <c r="C92" i="3" l="1"/>
  <c r="D92" i="3"/>
  <c r="A93" i="3"/>
  <c r="C93" i="3" l="1"/>
  <c r="D93" i="3"/>
  <c r="A94" i="3"/>
  <c r="C94" i="3" l="1"/>
  <c r="D94" i="3"/>
  <c r="A95" i="3"/>
  <c r="C95" i="3" l="1"/>
  <c r="D95" i="3"/>
  <c r="A96" i="3"/>
  <c r="C96" i="3" l="1"/>
  <c r="D96" i="3"/>
  <c r="A97" i="3"/>
  <c r="C97" i="3" l="1"/>
  <c r="D97" i="3"/>
  <c r="A98" i="3"/>
  <c r="C98" i="3" l="1"/>
  <c r="D98" i="3"/>
  <c r="A99" i="3"/>
  <c r="C99" i="3" l="1"/>
  <c r="D99" i="3"/>
  <c r="A100" i="3"/>
  <c r="C100" i="3" l="1"/>
  <c r="D100" i="3"/>
  <c r="A101" i="3"/>
  <c r="C101" i="3" l="1"/>
  <c r="D101" i="3"/>
  <c r="A102" i="3"/>
  <c r="C102" i="3" l="1"/>
  <c r="D102" i="3"/>
  <c r="A103" i="3"/>
  <c r="C103" i="3" l="1"/>
  <c r="D103" i="3"/>
  <c r="A104" i="3"/>
  <c r="C104" i="3" l="1"/>
  <c r="D104" i="3"/>
  <c r="A105" i="3"/>
  <c r="C105" i="3" l="1"/>
  <c r="D105" i="3"/>
  <c r="A106" i="3"/>
  <c r="C106" i="3" l="1"/>
  <c r="D106" i="3"/>
  <c r="A107" i="3"/>
  <c r="C107" i="3" l="1"/>
  <c r="D107" i="3"/>
  <c r="A108" i="3"/>
  <c r="C108" i="3" l="1"/>
  <c r="D108" i="3"/>
  <c r="A109" i="3"/>
  <c r="C109" i="3" l="1"/>
  <c r="D109" i="3"/>
  <c r="A110" i="3"/>
  <c r="C110" i="3" l="1"/>
  <c r="D110" i="3"/>
  <c r="A111" i="3"/>
  <c r="C111" i="3" l="1"/>
  <c r="D111" i="3"/>
  <c r="A112" i="3"/>
  <c r="C112" i="3" l="1"/>
  <c r="D112" i="3"/>
  <c r="A113" i="3"/>
  <c r="C113" i="3" l="1"/>
  <c r="D113" i="3"/>
  <c r="A114" i="3"/>
  <c r="C114" i="3" l="1"/>
  <c r="D114" i="3"/>
  <c r="A115" i="3"/>
  <c r="C115" i="3" l="1"/>
  <c r="D115" i="3"/>
  <c r="A116" i="3"/>
  <c r="C116" i="3" l="1"/>
  <c r="D116" i="3"/>
  <c r="A117" i="3"/>
  <c r="C117" i="3" l="1"/>
  <c r="D117" i="3"/>
  <c r="A118" i="3"/>
  <c r="C118" i="3" l="1"/>
  <c r="D118" i="3"/>
  <c r="A119" i="3"/>
  <c r="C119" i="3" l="1"/>
  <c r="D119" i="3"/>
  <c r="A120" i="3"/>
  <c r="C120" i="3" l="1"/>
  <c r="D120" i="3"/>
  <c r="A121" i="3"/>
  <c r="C121" i="3" l="1"/>
  <c r="D121" i="3"/>
  <c r="A122" i="3"/>
  <c r="C122" i="3" l="1"/>
  <c r="D122" i="3"/>
  <c r="A123" i="3"/>
  <c r="C123" i="3" l="1"/>
  <c r="D123" i="3"/>
  <c r="A124" i="3"/>
  <c r="C124" i="3" l="1"/>
  <c r="D124" i="3"/>
  <c r="A125" i="3"/>
  <c r="C125" i="3" l="1"/>
  <c r="D125" i="3"/>
  <c r="A126" i="3"/>
  <c r="C126" i="3" l="1"/>
  <c r="D126" i="3"/>
  <c r="A127" i="3"/>
  <c r="C127" i="3" l="1"/>
  <c r="D127" i="3"/>
  <c r="A128" i="3"/>
  <c r="C128" i="3" l="1"/>
  <c r="D128" i="3"/>
  <c r="A129" i="3"/>
  <c r="C129" i="3" l="1"/>
  <c r="D129" i="3"/>
  <c r="A130" i="3"/>
  <c r="C130" i="3" l="1"/>
  <c r="D130" i="3"/>
  <c r="A131" i="3"/>
  <c r="C131" i="3" l="1"/>
  <c r="D131" i="3"/>
  <c r="A132" i="3"/>
  <c r="C132" i="3" l="1"/>
  <c r="D132" i="3"/>
  <c r="A133" i="3"/>
  <c r="C133" i="3" l="1"/>
  <c r="D133" i="3"/>
  <c r="A134" i="3"/>
  <c r="C134" i="3" l="1"/>
  <c r="D134" i="3"/>
  <c r="A135" i="3"/>
  <c r="C135" i="3" l="1"/>
  <c r="D135" i="3"/>
  <c r="A136" i="3"/>
  <c r="C136" i="3" l="1"/>
  <c r="D136" i="3"/>
  <c r="A137" i="3"/>
  <c r="C137" i="3" l="1"/>
  <c r="D137" i="3"/>
  <c r="A138" i="3"/>
  <c r="C138" i="3" l="1"/>
  <c r="D138" i="3"/>
  <c r="A139" i="3"/>
  <c r="C139" i="3" l="1"/>
  <c r="D139" i="3"/>
  <c r="A140" i="3"/>
  <c r="C140" i="3" l="1"/>
  <c r="D140" i="3"/>
  <c r="A141" i="3"/>
  <c r="C141" i="3" l="1"/>
  <c r="D141" i="3"/>
  <c r="A142" i="3"/>
  <c r="C142" i="3" l="1"/>
  <c r="D142" i="3"/>
  <c r="A143" i="3"/>
  <c r="C143" i="3" l="1"/>
  <c r="D143" i="3"/>
  <c r="A144" i="3"/>
  <c r="C144" i="3" l="1"/>
  <c r="D144" i="3"/>
  <c r="A145" i="3"/>
  <c r="C145" i="3" l="1"/>
  <c r="D145" i="3"/>
  <c r="A146" i="3"/>
  <c r="C146" i="3" l="1"/>
  <c r="D146" i="3"/>
  <c r="A147" i="3"/>
  <c r="C147" i="3" l="1"/>
  <c r="D147" i="3"/>
  <c r="A148" i="3"/>
  <c r="C148" i="3" l="1"/>
  <c r="D148" i="3"/>
  <c r="A149" i="3"/>
  <c r="C149" i="3" l="1"/>
  <c r="D149" i="3"/>
  <c r="A150" i="3"/>
  <c r="C150" i="3" l="1"/>
  <c r="D150" i="3"/>
  <c r="A151" i="3"/>
  <c r="C151" i="3" l="1"/>
  <c r="D151" i="3"/>
  <c r="A152" i="3"/>
  <c r="C152" i="3" l="1"/>
  <c r="D152" i="3"/>
</calcChain>
</file>

<file path=xl/sharedStrings.xml><?xml version="1.0" encoding="utf-8"?>
<sst xmlns="http://schemas.openxmlformats.org/spreadsheetml/2006/main" count="65" uniqueCount="52">
  <si>
    <t>Start Angle (deg 2Theta)</t>
  </si>
  <si>
    <t>Stop Angle (deg 2Theta)</t>
  </si>
  <si>
    <t>Omega Offset (deg)</t>
  </si>
  <si>
    <t>Degrees</t>
  </si>
  <si>
    <t>1</t>
  </si>
  <si>
    <t>2</t>
  </si>
  <si>
    <t>4</t>
  </si>
  <si>
    <t>mm</t>
  </si>
  <si>
    <t>Omega</t>
  </si>
  <si>
    <t>2Theta</t>
  </si>
  <si>
    <t>Length with Fixed Slit (mm)</t>
  </si>
  <si>
    <t xml:space="preserve">The Recommended Incident-Beam Anti-Scatter Slit Size is: </t>
  </si>
  <si>
    <t>Fixed Slit Apertures</t>
  </si>
  <si>
    <t>System</t>
  </si>
  <si>
    <t>Empyrean</t>
  </si>
  <si>
    <t>Empyrean with Non-ambient Chamber</t>
  </si>
  <si>
    <t>Anti-scatter Slit Holder</t>
  </si>
  <si>
    <t>9430 034 90001</t>
  </si>
  <si>
    <t>9430 034 90001 with 9430 034 94321</t>
  </si>
  <si>
    <t>Divergence Slit Size (°)</t>
  </si>
  <si>
    <t>Anti-scatter Slit Size (mm)</t>
  </si>
  <si>
    <t>No slit inserted</t>
  </si>
  <si>
    <t>1/8 and smaller</t>
  </si>
  <si>
    <t>For alignment purposes</t>
  </si>
  <si>
    <t>1/4</t>
  </si>
  <si>
    <t>1/2</t>
  </si>
  <si>
    <t>9430 034 94301</t>
  </si>
  <si>
    <t>9430 034 94301 with 9430 034 94321</t>
  </si>
  <si>
    <r>
      <rPr>
        <b/>
        <sz val="11"/>
        <color theme="1"/>
        <rFont val="Calibri"/>
        <family val="2"/>
        <scheme val="minor"/>
      </rPr>
      <t>PIXCEL DETECTOR</t>
    </r>
    <r>
      <rPr>
        <sz val="11"/>
        <color theme="1"/>
        <rFont val="Calibri"/>
        <family val="2"/>
        <scheme val="minor"/>
      </rPr>
      <t>: Relationship between Empyrean System, Anti-scatter Slit Holder, Divergence Slit Size, and Anti-scatter Slit Size for Symmetrical Scan Conditions</t>
    </r>
  </si>
  <si>
    <r>
      <rPr>
        <b/>
        <sz val="11"/>
        <color theme="1"/>
        <rFont val="Calibri"/>
        <family val="2"/>
        <scheme val="minor"/>
      </rPr>
      <t>XCELERATOR DETECTOR:</t>
    </r>
    <r>
      <rPr>
        <sz val="11"/>
        <color theme="1"/>
        <rFont val="Calibri"/>
        <family val="2"/>
        <scheme val="minor"/>
      </rPr>
      <t xml:space="preserve"> Relationship between Empyrean System, Anti-scatter Slit Holder, Divergence Slit Size, and Anti-scatter Slit Size for Symmetrical Scan Conditions</t>
    </r>
  </si>
  <si>
    <t>Note</t>
  </si>
  <si>
    <t>Take twice the selected slit size for the BBHD, e.g. if using a 1/4° slit, use a 8mm anti-scatter slit corresponding to a 1/2° slit in these charts.</t>
  </si>
  <si>
    <t>Step 1. Enter the Scan Parameters that you will use</t>
  </si>
  <si>
    <r>
      <t>Select a divergence slit (</t>
    </r>
    <r>
      <rPr>
        <sz val="11"/>
        <color theme="0"/>
        <rFont val="Calibri"/>
        <family val="2"/>
      </rPr>
      <t>°</t>
    </r>
    <r>
      <rPr>
        <sz val="11"/>
        <color theme="0"/>
        <rFont val="Calibri"/>
        <family val="2"/>
        <scheme val="minor"/>
      </rPr>
      <t>)</t>
    </r>
  </si>
  <si>
    <t>Select a soller slits (rad)</t>
  </si>
  <si>
    <t>Select a mask (mm)</t>
  </si>
  <si>
    <t>Width</t>
  </si>
  <si>
    <t>Sollers</t>
  </si>
  <si>
    <r>
      <t xml:space="preserve">The Recommended PASS usage is </t>
    </r>
    <r>
      <rPr>
        <b/>
        <sz val="11"/>
        <color theme="0"/>
        <rFont val="Calibri"/>
        <family val="2"/>
        <scheme val="minor"/>
      </rPr>
      <t>Fixed</t>
    </r>
    <r>
      <rPr>
        <sz val="11"/>
        <color theme="0"/>
        <rFont val="Calibri"/>
        <family val="2"/>
        <scheme val="minor"/>
      </rPr>
      <t xml:space="preserve"> at (°):</t>
    </r>
  </si>
  <si>
    <t>The Recommended FASS is (mm)</t>
  </si>
  <si>
    <t>Recommended Soller Slit is (rad):</t>
  </si>
  <si>
    <t>Maximum irradiated length (at start of scan), L (mm):</t>
  </si>
  <si>
    <r>
      <t>Maximum Irradiated area (mm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</si>
  <si>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Irradiated width, W (mm):</t>
  </si>
  <si>
    <t>Holder Diameter</t>
  </si>
  <si>
    <t>Other</t>
  </si>
  <si>
    <t>Step 2. Select the divergence slit and mask to irradiate the maximum possible area of the sample without over-irradiating (red text above means over-irradiated).</t>
  </si>
  <si>
    <t>Irradiated length, width and area at the sample:</t>
  </si>
  <si>
    <t>Holder Used (mm)</t>
  </si>
  <si>
    <t>Max. possible L (mm)</t>
  </si>
  <si>
    <t>This Worksheet Shows you how to configure the Bragg Brentano HD for powder measurements with the PIXcel Detector</t>
  </si>
  <si>
    <t>Alt Length (per reference manual)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</si>
</sst>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2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auto="1"/>
      </top>
      <bottom/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</cellStyleXfs>
  <cellXfs count="98">
    <xf numFmtId="0" fontId="0" fillId="0" borderId="0" xfId="0"/>
    <xf numFmtId="0" fontId="6" fillId="0" borderId="0" xfId="0" applyFont="1"/>
    <xf numFmtId="0" fontId="7" fillId="0" borderId="0" xfId="0" applyFont="1"/>
    <xf numFmtId="2" fontId="0" fillId="0" borderId="0" xfId="0" applyNumberFormat="1"/>
    <xf numFmtId="0" fontId="5" fillId="2" borderId="2" xfId="3" applyBorder="1"/>
    <xf numFmtId="0" fontId="5" fillId="2" borderId="3" xfId="3" applyBorder="1"/>
    <xf numFmtId="0" fontId="5" fillId="2" borderId="5" xfId="3" applyBorder="1"/>
    <xf numFmtId="0" fontId="5" fillId="2" borderId="6" xfId="3" applyBorder="1"/>
    <xf numFmtId="0" fontId="5" fillId="2" borderId="8" xfId="3" applyBorder="1"/>
    <xf numFmtId="0" fontId="5" fillId="2" borderId="9" xfId="3" applyBorder="1"/>
    <xf numFmtId="0" fontId="5" fillId="4" borderId="12" xfId="5" applyBorder="1"/>
    <xf numFmtId="0" fontId="6" fillId="0" borderId="0" xfId="0" applyFont="1" applyBorder="1"/>
    <xf numFmtId="0" fontId="7" fillId="0" borderId="0" xfId="0" applyFont="1" applyBorder="1"/>
    <xf numFmtId="0" fontId="0" fillId="0" borderId="0" xfId="0" applyBorder="1"/>
    <xf numFmtId="0" fontId="2" fillId="0" borderId="1" xfId="1"/>
    <xf numFmtId="0" fontId="9" fillId="0" borderId="0" xfId="2" applyFont="1" applyBorder="1"/>
    <xf numFmtId="0" fontId="1" fillId="3" borderId="4" xfId="4" applyBorder="1" applyAlignment="1" applyProtection="1">
      <alignment horizontal="center"/>
      <protection locked="0"/>
    </xf>
    <xf numFmtId="0" fontId="1" fillId="3" borderId="7" xfId="4" applyBorder="1" applyAlignment="1" applyProtection="1">
      <alignment horizontal="center"/>
      <protection locked="0"/>
    </xf>
    <xf numFmtId="0" fontId="1" fillId="3" borderId="10" xfId="4" applyBorder="1" applyAlignment="1" applyProtection="1">
      <alignment horizontal="center"/>
      <protection locked="0"/>
    </xf>
    <xf numFmtId="0" fontId="4" fillId="6" borderId="0" xfId="0" applyFont="1" applyFill="1" applyAlignment="1">
      <alignment wrapText="1"/>
    </xf>
    <xf numFmtId="0" fontId="6" fillId="6" borderId="0" xfId="0" applyFont="1" applyFill="1"/>
    <xf numFmtId="0" fontId="7" fillId="6" borderId="0" xfId="0" applyFont="1" applyFill="1"/>
    <xf numFmtId="0" fontId="0" fillId="6" borderId="0" xfId="0" applyFill="1"/>
    <xf numFmtId="0" fontId="4" fillId="6" borderId="0" xfId="0" applyFont="1" applyFill="1"/>
    <xf numFmtId="0" fontId="4" fillId="6" borderId="0" xfId="0" applyFont="1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7" fillId="6" borderId="0" xfId="0" applyFont="1" applyFill="1" applyBorder="1"/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6" fontId="0" fillId="0" borderId="17" xfId="0" applyNumberForma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6" fontId="0" fillId="0" borderId="17" xfId="0" quotePrefix="1" applyNumberFormat="1" applyBorder="1" applyAlignment="1">
      <alignment horizont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0" borderId="0" xfId="0" applyFont="1"/>
    <xf numFmtId="13" fontId="4" fillId="0" borderId="0" xfId="0" applyNumberFormat="1" applyFont="1"/>
    <xf numFmtId="0" fontId="11" fillId="0" borderId="0" xfId="0" applyFont="1"/>
    <xf numFmtId="0" fontId="14" fillId="0" borderId="0" xfId="0" applyFont="1"/>
    <xf numFmtId="0" fontId="0" fillId="6" borderId="0" xfId="0" applyFill="1" applyBorder="1"/>
    <xf numFmtId="0" fontId="0" fillId="6" borderId="0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10" fillId="6" borderId="0" xfId="0" applyFont="1" applyFill="1" applyBorder="1"/>
    <xf numFmtId="0" fontId="4" fillId="6" borderId="0" xfId="0" applyFont="1" applyFill="1" applyBorder="1" applyAlignment="1">
      <alignment wrapText="1"/>
    </xf>
    <xf numFmtId="0" fontId="4" fillId="6" borderId="29" xfId="0" applyFont="1" applyFill="1" applyBorder="1" applyAlignment="1">
      <alignment wrapText="1"/>
    </xf>
    <xf numFmtId="0" fontId="13" fillId="8" borderId="13" xfId="5" applyFont="1" applyFill="1" applyBorder="1" applyProtection="1">
      <protection locked="0"/>
    </xf>
    <xf numFmtId="13" fontId="13" fillId="8" borderId="13" xfId="5" applyNumberFormat="1" applyFont="1" applyFill="1" applyBorder="1" applyProtection="1">
      <protection locked="0"/>
    </xf>
    <xf numFmtId="0" fontId="5" fillId="4" borderId="11" xfId="5" applyBorder="1" applyAlignment="1">
      <alignment vertical="center"/>
    </xf>
    <xf numFmtId="0" fontId="2" fillId="0" borderId="0" xfId="1" applyBorder="1"/>
    <xf numFmtId="0" fontId="10" fillId="6" borderId="0" xfId="0" applyFont="1" applyFill="1" applyAlignment="1"/>
    <xf numFmtId="2" fontId="4" fillId="10" borderId="16" xfId="0" applyNumberFormat="1" applyFont="1" applyFill="1" applyBorder="1"/>
    <xf numFmtId="2" fontId="4" fillId="10" borderId="18" xfId="0" applyNumberFormat="1" applyFont="1" applyFill="1" applyBorder="1"/>
    <xf numFmtId="0" fontId="4" fillId="10" borderId="22" xfId="0" applyFont="1" applyFill="1" applyBorder="1" applyAlignment="1">
      <alignment horizontal="center" wrapText="1"/>
    </xf>
    <xf numFmtId="2" fontId="4" fillId="11" borderId="24" xfId="0" applyNumberFormat="1" applyFont="1" applyFill="1" applyBorder="1" applyAlignment="1">
      <alignment horizontal="right"/>
    </xf>
    <xf numFmtId="1" fontId="4" fillId="11" borderId="24" xfId="0" applyNumberFormat="1" applyFont="1" applyFill="1" applyBorder="1" applyAlignment="1">
      <alignment horizontal="right"/>
    </xf>
    <xf numFmtId="164" fontId="4" fillId="10" borderId="21" xfId="0" applyNumberFormat="1" applyFont="1" applyFill="1" applyBorder="1"/>
    <xf numFmtId="0" fontId="4" fillId="10" borderId="22" xfId="0" applyFont="1" applyFill="1" applyBorder="1"/>
    <xf numFmtId="0" fontId="13" fillId="8" borderId="24" xfId="5" applyFont="1" applyFill="1" applyBorder="1" applyProtection="1"/>
    <xf numFmtId="13" fontId="4" fillId="5" borderId="13" xfId="6" applyNumberFormat="1" applyFont="1" applyBorder="1" applyAlignment="1">
      <alignment horizontal="right" vertical="center"/>
    </xf>
    <xf numFmtId="0" fontId="5" fillId="4" borderId="11" xfId="5" applyBorder="1" applyAlignment="1">
      <alignment vertical="center" wrapText="1"/>
    </xf>
    <xf numFmtId="0" fontId="5" fillId="4" borderId="12" xfId="5" applyBorder="1" applyAlignment="1">
      <alignment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11" borderId="14" xfId="0" applyFill="1" applyBorder="1" applyAlignment="1">
      <alignment horizontal="right"/>
    </xf>
    <xf numFmtId="0" fontId="0" fillId="11" borderId="15" xfId="0" applyFill="1" applyBorder="1" applyAlignment="1">
      <alignment horizontal="right"/>
    </xf>
    <xf numFmtId="0" fontId="4" fillId="6" borderId="0" xfId="0" applyFont="1" applyFill="1" applyAlignment="1">
      <alignment horizont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13" fontId="4" fillId="8" borderId="16" xfId="0" applyNumberFormat="1" applyFont="1" applyFill="1" applyBorder="1" applyAlignment="1">
      <alignment horizontal="right" vertical="center"/>
    </xf>
    <xf numFmtId="13" fontId="4" fillId="8" borderId="21" xfId="0" applyNumberFormat="1" applyFont="1" applyFill="1" applyBorder="1" applyAlignment="1">
      <alignment horizontal="right" vertical="center"/>
    </xf>
    <xf numFmtId="0" fontId="0" fillId="11" borderId="17" xfId="0" applyFill="1" applyBorder="1" applyAlignment="1">
      <alignment horizontal="right"/>
    </xf>
    <xf numFmtId="0" fontId="0" fillId="11" borderId="0" xfId="0" applyFill="1" applyBorder="1" applyAlignment="1">
      <alignment horizontal="right"/>
    </xf>
    <xf numFmtId="0" fontId="0" fillId="11" borderId="19" xfId="0" applyFill="1" applyBorder="1" applyAlignment="1">
      <alignment horizontal="right"/>
    </xf>
    <xf numFmtId="0" fontId="0" fillId="11" borderId="20" xfId="0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wrapText="1"/>
    </xf>
    <xf numFmtId="0" fontId="0" fillId="9" borderId="23" xfId="0" applyFill="1" applyBorder="1" applyAlignment="1">
      <alignment wrapText="1"/>
    </xf>
    <xf numFmtId="0" fontId="0" fillId="9" borderId="24" xfId="0" applyFill="1" applyBorder="1" applyAlignment="1">
      <alignment wrapText="1"/>
    </xf>
  </cellXfs>
  <cellStyles count="7">
    <cellStyle name="40% - Accent1" xfId="4" builtinId="31"/>
    <cellStyle name="40% - Accent2" xfId="6" builtinId="35"/>
    <cellStyle name="Accent1" xfId="3" builtinId="29"/>
    <cellStyle name="Accent2" xfId="5" builtinId="33"/>
    <cellStyle name="Heading 2" xfId="1" builtinId="17"/>
    <cellStyle name="Heading 4" xfId="2" builtinId="19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BEE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'Irr Length'!$C$1</c:f>
              <c:strCache>
                <c:ptCount val="1"/>
                <c:pt idx="0">
                  <c:v>Length with Fixed Slit (mm)</c:v>
                </c:pt>
              </c:strCache>
            </c:strRef>
          </c:tx>
          <c:marker>
            <c:symbol val="none"/>
          </c:marker>
          <c:xVal>
            <c:numRef>
              <c:f>'Irr Length'!$B$2:$B$152</c:f>
              <c:numCache>
                <c:formatCode>General</c:formatCode>
                <c:ptCount val="151"/>
                <c:pt idx="0">
                  <c:v>1</c:v>
                </c:pt>
                <c:pt idx="1">
                  <c:v>1.06</c:v>
                </c:pt>
                <c:pt idx="2">
                  <c:v>1.1200000000000001</c:v>
                </c:pt>
                <c:pt idx="3">
                  <c:v>1.1800000000000002</c:v>
                </c:pt>
                <c:pt idx="4">
                  <c:v>1.2400000000000002</c:v>
                </c:pt>
                <c:pt idx="5">
                  <c:v>1.3000000000000003</c:v>
                </c:pt>
                <c:pt idx="6">
                  <c:v>1.3600000000000003</c:v>
                </c:pt>
                <c:pt idx="7">
                  <c:v>1.4200000000000004</c:v>
                </c:pt>
                <c:pt idx="8">
                  <c:v>1.4800000000000004</c:v>
                </c:pt>
                <c:pt idx="9">
                  <c:v>1.5400000000000005</c:v>
                </c:pt>
                <c:pt idx="10">
                  <c:v>1.6000000000000005</c:v>
                </c:pt>
                <c:pt idx="11">
                  <c:v>1.6600000000000006</c:v>
                </c:pt>
                <c:pt idx="12">
                  <c:v>1.7200000000000006</c:v>
                </c:pt>
                <c:pt idx="13">
                  <c:v>1.7800000000000007</c:v>
                </c:pt>
                <c:pt idx="14">
                  <c:v>1.8400000000000007</c:v>
                </c:pt>
                <c:pt idx="15">
                  <c:v>1.9000000000000008</c:v>
                </c:pt>
                <c:pt idx="16">
                  <c:v>1.9600000000000009</c:v>
                </c:pt>
                <c:pt idx="17">
                  <c:v>2.0200000000000009</c:v>
                </c:pt>
                <c:pt idx="18">
                  <c:v>2.080000000000001</c:v>
                </c:pt>
                <c:pt idx="19">
                  <c:v>2.140000000000001</c:v>
                </c:pt>
                <c:pt idx="20">
                  <c:v>2.2000000000000011</c:v>
                </c:pt>
                <c:pt idx="21">
                  <c:v>2.2600000000000011</c:v>
                </c:pt>
                <c:pt idx="22">
                  <c:v>2.3200000000000012</c:v>
                </c:pt>
                <c:pt idx="23">
                  <c:v>2.3800000000000012</c:v>
                </c:pt>
                <c:pt idx="24">
                  <c:v>2.4400000000000013</c:v>
                </c:pt>
                <c:pt idx="25">
                  <c:v>2.5000000000000013</c:v>
                </c:pt>
                <c:pt idx="26">
                  <c:v>2.5600000000000014</c:v>
                </c:pt>
                <c:pt idx="27">
                  <c:v>2.6200000000000014</c:v>
                </c:pt>
                <c:pt idx="28">
                  <c:v>2.6800000000000015</c:v>
                </c:pt>
                <c:pt idx="29">
                  <c:v>2.7400000000000015</c:v>
                </c:pt>
                <c:pt idx="30">
                  <c:v>2.8000000000000016</c:v>
                </c:pt>
                <c:pt idx="31">
                  <c:v>2.8600000000000017</c:v>
                </c:pt>
                <c:pt idx="32">
                  <c:v>2.9200000000000017</c:v>
                </c:pt>
                <c:pt idx="33">
                  <c:v>2.9800000000000018</c:v>
                </c:pt>
                <c:pt idx="34">
                  <c:v>3.0400000000000018</c:v>
                </c:pt>
                <c:pt idx="35">
                  <c:v>3.1000000000000019</c:v>
                </c:pt>
                <c:pt idx="36">
                  <c:v>3.1600000000000019</c:v>
                </c:pt>
                <c:pt idx="37">
                  <c:v>3.220000000000002</c:v>
                </c:pt>
                <c:pt idx="38">
                  <c:v>3.280000000000002</c:v>
                </c:pt>
                <c:pt idx="39">
                  <c:v>3.3400000000000021</c:v>
                </c:pt>
                <c:pt idx="40">
                  <c:v>3.4000000000000021</c:v>
                </c:pt>
                <c:pt idx="41">
                  <c:v>3.4600000000000022</c:v>
                </c:pt>
                <c:pt idx="42">
                  <c:v>3.5200000000000022</c:v>
                </c:pt>
                <c:pt idx="43">
                  <c:v>3.5800000000000023</c:v>
                </c:pt>
                <c:pt idx="44">
                  <c:v>3.6400000000000023</c:v>
                </c:pt>
                <c:pt idx="45">
                  <c:v>3.7000000000000024</c:v>
                </c:pt>
                <c:pt idx="46">
                  <c:v>3.7600000000000025</c:v>
                </c:pt>
                <c:pt idx="47">
                  <c:v>3.8200000000000025</c:v>
                </c:pt>
                <c:pt idx="48">
                  <c:v>3.8800000000000026</c:v>
                </c:pt>
                <c:pt idx="49">
                  <c:v>3.9400000000000026</c:v>
                </c:pt>
                <c:pt idx="50">
                  <c:v>4.0000000000000027</c:v>
                </c:pt>
                <c:pt idx="51">
                  <c:v>4.0600000000000023</c:v>
                </c:pt>
                <c:pt idx="52">
                  <c:v>4.1200000000000019</c:v>
                </c:pt>
                <c:pt idx="53">
                  <c:v>4.1800000000000015</c:v>
                </c:pt>
                <c:pt idx="54">
                  <c:v>4.2400000000000011</c:v>
                </c:pt>
                <c:pt idx="55">
                  <c:v>4.3000000000000007</c:v>
                </c:pt>
                <c:pt idx="56">
                  <c:v>4.3600000000000003</c:v>
                </c:pt>
                <c:pt idx="57">
                  <c:v>4.42</c:v>
                </c:pt>
                <c:pt idx="58">
                  <c:v>4.4799999999999995</c:v>
                </c:pt>
                <c:pt idx="59">
                  <c:v>4.5399999999999991</c:v>
                </c:pt>
                <c:pt idx="60">
                  <c:v>4.5999999999999988</c:v>
                </c:pt>
                <c:pt idx="61">
                  <c:v>4.6599999999999984</c:v>
                </c:pt>
                <c:pt idx="62">
                  <c:v>4.719999999999998</c:v>
                </c:pt>
                <c:pt idx="63">
                  <c:v>4.7799999999999976</c:v>
                </c:pt>
                <c:pt idx="64">
                  <c:v>4.8399999999999972</c:v>
                </c:pt>
                <c:pt idx="65">
                  <c:v>4.8999999999999968</c:v>
                </c:pt>
                <c:pt idx="66">
                  <c:v>4.9599999999999964</c:v>
                </c:pt>
                <c:pt idx="67">
                  <c:v>5.019999999999996</c:v>
                </c:pt>
                <c:pt idx="68">
                  <c:v>5.0799999999999956</c:v>
                </c:pt>
                <c:pt idx="69">
                  <c:v>5.1399999999999952</c:v>
                </c:pt>
                <c:pt idx="70">
                  <c:v>5.1999999999999948</c:v>
                </c:pt>
                <c:pt idx="71">
                  <c:v>5.2599999999999945</c:v>
                </c:pt>
                <c:pt idx="72">
                  <c:v>5.3199999999999941</c:v>
                </c:pt>
                <c:pt idx="73">
                  <c:v>5.3799999999999937</c:v>
                </c:pt>
                <c:pt idx="74">
                  <c:v>5.4399999999999933</c:v>
                </c:pt>
                <c:pt idx="75">
                  <c:v>5.4999999999999929</c:v>
                </c:pt>
                <c:pt idx="76">
                  <c:v>5.5599999999999925</c:v>
                </c:pt>
                <c:pt idx="77">
                  <c:v>5.6199999999999921</c:v>
                </c:pt>
                <c:pt idx="78">
                  <c:v>5.6799999999999917</c:v>
                </c:pt>
                <c:pt idx="79">
                  <c:v>5.7399999999999913</c:v>
                </c:pt>
                <c:pt idx="80">
                  <c:v>5.7999999999999909</c:v>
                </c:pt>
                <c:pt idx="81">
                  <c:v>5.8599999999999905</c:v>
                </c:pt>
                <c:pt idx="82">
                  <c:v>5.9199999999999902</c:v>
                </c:pt>
                <c:pt idx="83">
                  <c:v>5.9799999999999898</c:v>
                </c:pt>
                <c:pt idx="84">
                  <c:v>6.0399999999999894</c:v>
                </c:pt>
                <c:pt idx="85">
                  <c:v>6.099999999999989</c:v>
                </c:pt>
                <c:pt idx="86">
                  <c:v>6.1599999999999886</c:v>
                </c:pt>
                <c:pt idx="87">
                  <c:v>6.2199999999999882</c:v>
                </c:pt>
                <c:pt idx="88">
                  <c:v>6.2799999999999878</c:v>
                </c:pt>
                <c:pt idx="89">
                  <c:v>6.3399999999999874</c:v>
                </c:pt>
                <c:pt idx="90">
                  <c:v>6.399999999999987</c:v>
                </c:pt>
                <c:pt idx="91">
                  <c:v>6.4599999999999866</c:v>
                </c:pt>
                <c:pt idx="92">
                  <c:v>6.5199999999999863</c:v>
                </c:pt>
                <c:pt idx="93">
                  <c:v>6.5799999999999859</c:v>
                </c:pt>
                <c:pt idx="94">
                  <c:v>6.6399999999999855</c:v>
                </c:pt>
                <c:pt idx="95">
                  <c:v>6.6999999999999851</c:v>
                </c:pt>
                <c:pt idx="96">
                  <c:v>6.7599999999999847</c:v>
                </c:pt>
                <c:pt idx="97">
                  <c:v>6.8199999999999843</c:v>
                </c:pt>
                <c:pt idx="98">
                  <c:v>6.8799999999999839</c:v>
                </c:pt>
                <c:pt idx="99">
                  <c:v>6.9399999999999835</c:v>
                </c:pt>
                <c:pt idx="100">
                  <c:v>6.9999999999999831</c:v>
                </c:pt>
                <c:pt idx="101">
                  <c:v>7.0599999999999827</c:v>
                </c:pt>
                <c:pt idx="102">
                  <c:v>7.1199999999999823</c:v>
                </c:pt>
                <c:pt idx="103">
                  <c:v>7.179999999999982</c:v>
                </c:pt>
                <c:pt idx="104">
                  <c:v>7.2399999999999816</c:v>
                </c:pt>
                <c:pt idx="105">
                  <c:v>7.2999999999999812</c:v>
                </c:pt>
                <c:pt idx="106">
                  <c:v>7.3599999999999808</c:v>
                </c:pt>
                <c:pt idx="107">
                  <c:v>7.4199999999999804</c:v>
                </c:pt>
                <c:pt idx="108">
                  <c:v>7.47999999999998</c:v>
                </c:pt>
                <c:pt idx="109">
                  <c:v>7.5399999999999796</c:v>
                </c:pt>
                <c:pt idx="110">
                  <c:v>7.5999999999999792</c:v>
                </c:pt>
                <c:pt idx="111">
                  <c:v>7.6599999999999788</c:v>
                </c:pt>
                <c:pt idx="112">
                  <c:v>7.7199999999999784</c:v>
                </c:pt>
                <c:pt idx="113">
                  <c:v>7.779999999999978</c:v>
                </c:pt>
                <c:pt idx="114">
                  <c:v>7.8399999999999777</c:v>
                </c:pt>
                <c:pt idx="115">
                  <c:v>7.8999999999999773</c:v>
                </c:pt>
                <c:pt idx="116">
                  <c:v>7.9599999999999769</c:v>
                </c:pt>
                <c:pt idx="117">
                  <c:v>8.0199999999999765</c:v>
                </c:pt>
                <c:pt idx="118">
                  <c:v>8.079999999999977</c:v>
                </c:pt>
                <c:pt idx="119">
                  <c:v>8.1399999999999775</c:v>
                </c:pt>
                <c:pt idx="120">
                  <c:v>8.199999999999978</c:v>
                </c:pt>
                <c:pt idx="121">
                  <c:v>8.2599999999999785</c:v>
                </c:pt>
                <c:pt idx="122">
                  <c:v>8.319999999999979</c:v>
                </c:pt>
                <c:pt idx="123">
                  <c:v>8.3799999999999795</c:v>
                </c:pt>
                <c:pt idx="124">
                  <c:v>8.43999999999998</c:v>
                </c:pt>
                <c:pt idx="125">
                  <c:v>8.4999999999999805</c:v>
                </c:pt>
                <c:pt idx="126">
                  <c:v>8.559999999999981</c:v>
                </c:pt>
                <c:pt idx="127">
                  <c:v>8.6199999999999815</c:v>
                </c:pt>
                <c:pt idx="128">
                  <c:v>8.679999999999982</c:v>
                </c:pt>
                <c:pt idx="129">
                  <c:v>8.7399999999999824</c:v>
                </c:pt>
                <c:pt idx="130">
                  <c:v>8.7999999999999829</c:v>
                </c:pt>
                <c:pt idx="131">
                  <c:v>8.8599999999999834</c:v>
                </c:pt>
                <c:pt idx="132">
                  <c:v>8.9199999999999839</c:v>
                </c:pt>
                <c:pt idx="133">
                  <c:v>8.9799999999999844</c:v>
                </c:pt>
                <c:pt idx="134">
                  <c:v>9.0399999999999849</c:v>
                </c:pt>
                <c:pt idx="135">
                  <c:v>9.0999999999999854</c:v>
                </c:pt>
                <c:pt idx="136">
                  <c:v>9.1599999999999859</c:v>
                </c:pt>
                <c:pt idx="137">
                  <c:v>9.2199999999999864</c:v>
                </c:pt>
                <c:pt idx="138">
                  <c:v>9.2799999999999869</c:v>
                </c:pt>
                <c:pt idx="139">
                  <c:v>9.3399999999999874</c:v>
                </c:pt>
                <c:pt idx="140">
                  <c:v>9.3999999999999879</c:v>
                </c:pt>
                <c:pt idx="141">
                  <c:v>9.4599999999999884</c:v>
                </c:pt>
                <c:pt idx="142">
                  <c:v>9.5199999999999889</c:v>
                </c:pt>
                <c:pt idx="143">
                  <c:v>9.5799999999999894</c:v>
                </c:pt>
                <c:pt idx="144">
                  <c:v>9.6399999999999899</c:v>
                </c:pt>
                <c:pt idx="145">
                  <c:v>9.6999999999999904</c:v>
                </c:pt>
                <c:pt idx="146">
                  <c:v>9.7599999999999909</c:v>
                </c:pt>
                <c:pt idx="147">
                  <c:v>9.8199999999999914</c:v>
                </c:pt>
                <c:pt idx="148">
                  <c:v>9.8799999999999919</c:v>
                </c:pt>
                <c:pt idx="149">
                  <c:v>9.9399999999999924</c:v>
                </c:pt>
                <c:pt idx="150">
                  <c:v>9.9999999999999929</c:v>
                </c:pt>
              </c:numCache>
            </c:numRef>
          </c:xVal>
          <c:yVal>
            <c:numRef>
              <c:f>'Irr Length'!$C$2:$C$152</c:f>
              <c:numCache>
                <c:formatCode>0.00</c:formatCode>
                <c:ptCount val="151"/>
                <c:pt idx="0">
                  <c:v>24.060454232624544</c:v>
                </c:pt>
                <c:pt idx="1">
                  <c:v>22.692321107282979</c:v>
                </c:pt>
                <c:pt idx="2">
                  <c:v>21.471704021455309</c:v>
                </c:pt>
                <c:pt idx="3">
                  <c:v>20.375925394002255</c:v>
                </c:pt>
                <c:pt idx="4">
                  <c:v>19.386736310466453</c:v>
                </c:pt>
                <c:pt idx="5">
                  <c:v>18.489284310823948</c:v>
                </c:pt>
                <c:pt idx="6">
                  <c:v>17.671357367180782</c:v>
                </c:pt>
                <c:pt idx="7">
                  <c:v>16.922821421250273</c:v>
                </c:pt>
                <c:pt idx="8">
                  <c:v>16.23519597393679</c:v>
                </c:pt>
                <c:pt idx="9">
                  <c:v>15.601329712185532</c:v>
                </c:pt>
                <c:pt idx="10">
                  <c:v>15.015149679142681</c:v>
                </c:pt>
                <c:pt idx="11">
                  <c:v>14.471465226854452</c:v>
                </c:pt>
                <c:pt idx="12">
                  <c:v>13.965813272083935</c:v>
                </c:pt>
                <c:pt idx="13">
                  <c:v>13.494335040270236</c:v>
                </c:pt>
                <c:pt idx="14">
                  <c:v>13.053677062475405</c:v>
                </c:pt>
                <c:pt idx="15">
                  <c:v>12.640911030924201</c:v>
                </c:pt>
                <c:pt idx="16">
                  <c:v>12.253468448567094</c:v>
                </c:pt>
                <c:pt idx="17">
                  <c:v>11.889086979935769</c:v>
                </c:pt>
                <c:pt idx="18">
                  <c:v>11.545766128435115</c:v>
                </c:pt>
                <c:pt idx="19">
                  <c:v>11.221730400823038</c:v>
                </c:pt>
                <c:pt idx="20">
                  <c:v>10.915398523001567</c:v>
                </c:pt>
                <c:pt idx="21">
                  <c:v>10.625357577702463</c:v>
                </c:pt>
                <c:pt idx="22">
                  <c:v>10.350341169406882</c:v>
                </c:pt>
                <c:pt idx="23">
                  <c:v>10.089210903067519</c:v>
                </c:pt>
                <c:pt idx="24">
                  <c:v>9.8409406041344418</c:v>
                </c:pt>
                <c:pt idx="25">
                  <c:v>9.6046028177414229</c:v>
                </c:pt>
                <c:pt idx="26">
                  <c:v>9.3793572118882924</c:v>
                </c:pt>
                <c:pt idx="27">
                  <c:v>9.1644405784343732</c:v>
                </c:pt>
                <c:pt idx="28">
                  <c:v>8.9591581807450531</c:v>
                </c:pt>
                <c:pt idx="29">
                  <c:v>8.7628762409760874</c:v>
                </c:pt>
                <c:pt idx="30">
                  <c:v>8.5750153955796424</c:v>
                </c:pt>
                <c:pt idx="31">
                  <c:v>8.3950449764711461</c:v>
                </c:pt>
                <c:pt idx="32">
                  <c:v>8.2224779987981016</c:v>
                </c:pt>
                <c:pt idx="33">
                  <c:v>8.0568667554817495</c:v>
                </c:pt>
                <c:pt idx="34">
                  <c:v>7.8977989345066764</c:v>
                </c:pt>
                <c:pt idx="35">
                  <c:v>7.7448941879765627</c:v>
                </c:pt>
                <c:pt idx="36">
                  <c:v>7.5978010927626594</c:v>
                </c:pt>
                <c:pt idx="37">
                  <c:v>7.4561944515624088</c:v>
                </c:pt>
                <c:pt idx="38">
                  <c:v>7.3197728906927111</c:v>
                </c:pt>
                <c:pt idx="39">
                  <c:v>7.188256717232564</c:v>
                </c:pt>
                <c:pt idx="40">
                  <c:v>7.061386003418888</c:v>
                </c:pt>
                <c:pt idx="41">
                  <c:v>6.9389188706608032</c:v>
                </c:pt>
                <c:pt idx="42">
                  <c:v>6.8206299493135099</c:v>
                </c:pt>
                <c:pt idx="43">
                  <c:v>6.7063089935577143</c:v>
                </c:pt>
                <c:pt idx="44">
                  <c:v>6.5957596334592257</c:v>
                </c:pt>
                <c:pt idx="45">
                  <c:v>6.4887982486128113</c:v>
                </c:pt>
                <c:pt idx="46">
                  <c:v>6.3852529497687662</c:v>
                </c:pt>
                <c:pt idx="47">
                  <c:v>6.2849626565525449</c:v>
                </c:pt>
                <c:pt idx="48">
                  <c:v>6.1877762608610585</c:v>
                </c:pt>
                <c:pt idx="49">
                  <c:v>6.0935518667901487</c:v>
                </c:pt>
                <c:pt idx="50">
                  <c:v>6.0021560990468963</c:v>
                </c:pt>
                <c:pt idx="51">
                  <c:v>5.9134634727530466</c:v>
                </c:pt>
                <c:pt idx="52">
                  <c:v>5.8273558183735048</c:v>
                </c:pt>
                <c:pt idx="53">
                  <c:v>5.7437217562243106</c:v>
                </c:pt>
                <c:pt idx="54">
                  <c:v>5.6624562156432088</c:v>
                </c:pt>
                <c:pt idx="55">
                  <c:v>5.5834599944554384</c:v>
                </c:pt>
                <c:pt idx="56">
                  <c:v>5.5066393548488293</c:v>
                </c:pt>
                <c:pt idx="57">
                  <c:v>5.4319056521947608</c:v>
                </c:pt>
                <c:pt idx="58">
                  <c:v>5.3591749937230926</c:v>
                </c:pt>
                <c:pt idx="59">
                  <c:v>5.288367924286435</c:v>
                </c:pt>
                <c:pt idx="60">
                  <c:v>5.2194091367379443</c:v>
                </c:pt>
                <c:pt idx="61">
                  <c:v>5.1522272047021058</c:v>
                </c:pt>
                <c:pt idx="62">
                  <c:v>5.0867543357440503</c:v>
                </c:pt>
                <c:pt idx="63">
                  <c:v>5.02292614314341</c:v>
                </c:pt>
                <c:pt idx="64">
                  <c:v>4.9606814346568466</c:v>
                </c:pt>
                <c:pt idx="65">
                  <c:v>4.8999620168118074</c:v>
                </c:pt>
                <c:pt idx="66">
                  <c:v>4.840712513415232</c:v>
                </c:pt>
                <c:pt idx="67">
                  <c:v>4.7828801970869659</c:v>
                </c:pt>
                <c:pt idx="68">
                  <c:v>4.726414832740117</c:v>
                </c:pt>
                <c:pt idx="69">
                  <c:v>4.6712685320314176</c:v>
                </c:pt>
                <c:pt idx="70">
                  <c:v>4.6173956178948412</c:v>
                </c:pt>
                <c:pt idx="71">
                  <c:v>4.5647524983527621</c:v>
                </c:pt>
                <c:pt idx="72">
                  <c:v>4.5132975488716633</c:v>
                </c:pt>
                <c:pt idx="73">
                  <c:v>4.4629910025948849</c:v>
                </c:pt>
                <c:pt idx="74">
                  <c:v>4.413794847843814</c:v>
                </c:pt>
                <c:pt idx="75">
                  <c:v>4.3656727323321061</c:v>
                </c:pt>
                <c:pt idx="76">
                  <c:v>4.3185898735854877</c:v>
                </c:pt>
                <c:pt idx="77">
                  <c:v>4.2725129751030764</c:v>
                </c:pt>
                <c:pt idx="78">
                  <c:v>4.2274101478353927</c:v>
                </c:pt>
                <c:pt idx="79">
                  <c:v>4.1832508365898029</c:v>
                </c:pt>
                <c:pt idx="80">
                  <c:v>4.1400057510063437</c:v>
                </c:pt>
                <c:pt idx="81">
                  <c:v>4.0976468007761735</c:v>
                </c:pt>
                <c:pt idx="82">
                  <c:v>4.0561470348014712</c:v>
                </c:pt>
                <c:pt idx="83">
                  <c:v>4.01548058401979</c:v>
                </c:pt>
                <c:pt idx="84">
                  <c:v>3.975622607637928</c:v>
                </c:pt>
                <c:pt idx="85">
                  <c:v>3.9365492425404045</c:v>
                </c:pt>
                <c:pt idx="86">
                  <c:v>3.8982375556560012</c:v>
                </c:pt>
                <c:pt idx="87">
                  <c:v>3.8606654990825033</c:v>
                </c:pt>
                <c:pt idx="88">
                  <c:v>3.8238118677850741</c:v>
                </c:pt>
                <c:pt idx="89">
                  <c:v>3.7876562596977066</c:v>
                </c:pt>
                <c:pt idx="90">
                  <c:v>3.75217903806994</c:v>
                </c:pt>
                <c:pt idx="91">
                  <c:v>3.7173612959128173</c:v>
                </c:pt>
                <c:pt idx="92">
                  <c:v>3.6831848224087747</c:v>
                </c:pt>
                <c:pt idx="93">
                  <c:v>3.6496320711600485</c:v>
                </c:pt>
                <c:pt idx="94">
                  <c:v>3.6166861301592679</c:v>
                </c:pt>
                <c:pt idx="95">
                  <c:v>3.5843306933742021</c:v>
                </c:pt>
                <c:pt idx="96">
                  <c:v>3.5525500338463454</c:v>
                </c:pt>
                <c:pt idx="97">
                  <c:v>3.5213289782100694</c:v>
                </c:pt>
                <c:pt idx="98">
                  <c:v>3.4906528825455765</c:v>
                </c:pt>
                <c:pt idx="99">
                  <c:v>3.4605076094849112</c:v>
                </c:pt>
                <c:pt idx="100">
                  <c:v>3.4308795064958035</c:v>
                </c:pt>
                <c:pt idx="101">
                  <c:v>3.4017553852732503</c:v>
                </c:pt>
                <c:pt idx="102">
                  <c:v>3.3731225021734685</c:v>
                </c:pt>
                <c:pt idx="103">
                  <c:v>3.344968539629213</c:v>
                </c:pt>
                <c:pt idx="104">
                  <c:v>3.3172815884895126</c:v>
                </c:pt>
                <c:pt idx="105">
                  <c:v>3.2900501312306187</c:v>
                </c:pt>
                <c:pt idx="106">
                  <c:v>3.2632630259884237</c:v>
                </c:pt>
                <c:pt idx="107">
                  <c:v>3.2369094913658456</c:v>
                </c:pt>
                <c:pt idx="108">
                  <c:v>3.2109790919716383</c:v>
                </c:pt>
                <c:pt idx="109">
                  <c:v>3.1854617246498762</c:v>
                </c:pt>
                <c:pt idx="110">
                  <c:v>3.1603476053619266</c:v>
                </c:pt>
                <c:pt idx="111">
                  <c:v>3.1356272566851269</c:v>
                </c:pt>
                <c:pt idx="112">
                  <c:v>3.1112914958945943</c:v>
                </c:pt>
                <c:pt idx="113">
                  <c:v>3.0873314235966909</c:v>
                </c:pt>
                <c:pt idx="114">
                  <c:v>3.0637384128845691</c:v>
                </c:pt>
                <c:pt idx="115">
                  <c:v>3.0405040989880359</c:v>
                </c:pt>
                <c:pt idx="116">
                  <c:v>3.0176203693916448</c:v>
                </c:pt>
                <c:pt idx="117">
                  <c:v>2.9950793543964966</c:v>
                </c:pt>
                <c:pt idx="118">
                  <c:v>2.9728734181026555</c:v>
                </c:pt>
                <c:pt idx="119">
                  <c:v>2.9509951497905016</c:v>
                </c:pt>
                <c:pt idx="120">
                  <c:v>2.9294373556805442</c:v>
                </c:pt>
                <c:pt idx="121">
                  <c:v>2.9081930510524856</c:v>
                </c:pt>
                <c:pt idx="122">
                  <c:v>2.8872554527053604</c:v>
                </c:pt>
                <c:pt idx="123">
                  <c:v>2.8666179717416718</c:v>
                </c:pt>
                <c:pt idx="124">
                  <c:v>2.8462742066593885</c:v>
                </c:pt>
                <c:pt idx="125">
                  <c:v>2.8262179367365947</c:v>
                </c:pt>
                <c:pt idx="126">
                  <c:v>2.8064431156944085</c:v>
                </c:pt>
                <c:pt idx="127">
                  <c:v>2.7869438656246421</c:v>
                </c:pt>
                <c:pt idx="128">
                  <c:v>2.7677144711693531</c:v>
                </c:pt>
                <c:pt idx="129">
                  <c:v>2.748749373940202</c:v>
                </c:pt>
                <c:pt idx="130">
                  <c:v>2.7300431671661629</c:v>
                </c:pt>
                <c:pt idx="131">
                  <c:v>2.7115905905587585</c:v>
                </c:pt>
                <c:pt idx="132">
                  <c:v>2.6933865253845664</c:v>
                </c:pt>
                <c:pt idx="133">
                  <c:v>2.675425989735321</c:v>
                </c:pt>
                <c:pt idx="134">
                  <c:v>2.657704133986404</c:v>
                </c:pt>
                <c:pt idx="135">
                  <c:v>2.640216236435041</c:v>
                </c:pt>
                <c:pt idx="136">
                  <c:v>2.6229576991099623</c:v>
                </c:pt>
                <c:pt idx="137">
                  <c:v>2.6059240437447126</c:v>
                </c:pt>
                <c:pt idx="138">
                  <c:v>2.5891109079071901</c:v>
                </c:pt>
                <c:pt idx="139">
                  <c:v>2.5725140412784153</c:v>
                </c:pt>
                <c:pt idx="140">
                  <c:v>2.5561293020738303</c:v>
                </c:pt>
                <c:pt idx="141">
                  <c:v>2.5399526536008201</c:v>
                </c:pt>
                <c:pt idx="142">
                  <c:v>2.523980160946433</c:v>
                </c:pt>
                <c:pt idx="143">
                  <c:v>2.5082079877895991</c:v>
                </c:pt>
                <c:pt idx="144">
                  <c:v>2.4926323933324128</c:v>
                </c:pt>
                <c:pt idx="145">
                  <c:v>2.4772497293453313</c:v>
                </c:pt>
                <c:pt idx="146">
                  <c:v>2.4620564373213796</c:v>
                </c:pt>
                <c:pt idx="147">
                  <c:v>2.4470490457347038</c:v>
                </c:pt>
                <c:pt idx="148">
                  <c:v>2.4322241673990304</c:v>
                </c:pt>
                <c:pt idx="149">
                  <c:v>2.4175784969218128</c:v>
                </c:pt>
                <c:pt idx="150">
                  <c:v>2.4031088082500514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03264"/>
        <c:axId val="101005184"/>
      </c:scatterChart>
      <c:valAx>
        <c:axId val="10100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2Theta Angle (°)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1005184"/>
        <c:crosses val="autoZero"/>
        <c:crossBetween val="midCat"/>
      </c:valAx>
      <c:valAx>
        <c:axId val="101005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Irradiated Length (mm)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1003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204739</xdr:colOff>
      <xdr:row>12</xdr:row>
      <xdr:rowOff>95250</xdr:rowOff>
    </xdr:from>
    <xdr:to>
      <xdr:col>10</xdr:col>
      <xdr:colOff>555497</xdr:colOff>
      <xdr:row>25</xdr:row>
      <xdr:rowOff>42672</xdr:rowOff>
    </xdr:to>
    <xdr:pic>
      <xdr:nvPicPr>
        <xdr:cNvPr id="10" name="Picture 9" descr="PN9167_098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24139" y="2228850"/>
          <a:ext cx="4475083" cy="2957322"/>
        </a:xfrm>
        <a:prstGeom prst="rect">
          <a:avLst/>
        </a:prstGeom>
      </xdr:spPr>
    </xdr:pic>
    <xdr:clientData/>
  </xdr:twoCellAnchor>
  <xdr:twoCellAnchor>
    <xdr:from>
      <xdr:col>4</xdr:col>
      <xdr:colOff>123825</xdr:colOff>
      <xdr:row>15</xdr:row>
      <xdr:rowOff>114300</xdr:rowOff>
    </xdr:from>
    <xdr:to>
      <xdr:col>5</xdr:col>
      <xdr:colOff>1000125</xdr:colOff>
      <xdr:row>17</xdr:row>
      <xdr:rowOff>114300</xdr:rowOff>
    </xdr:to>
    <xdr:cxnSp macro="">
      <xdr:nvCxnSpPr>
        <xdr:cNvPr id="12" name="Straight Arrow Connector 11"/>
        <xdr:cNvCxnSpPr/>
      </xdr:nvCxnSpPr>
      <xdr:spPr>
        <a:xfrm>
          <a:off x="2943225" y="2857500"/>
          <a:ext cx="1485900" cy="438150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914400</xdr:colOff>
      <xdr:row>18</xdr:row>
      <xdr:rowOff>66675</xdr:rowOff>
    </xdr:from>
    <xdr:to>
      <xdr:col>5</xdr:col>
      <xdr:colOff>1152525</xdr:colOff>
      <xdr:row>19</xdr:row>
      <xdr:rowOff>38100</xdr:rowOff>
    </xdr:to>
    <xdr:cxnSp macro="">
      <xdr:nvCxnSpPr>
        <xdr:cNvPr id="13" name="Straight Arrow Connector 12"/>
        <xdr:cNvCxnSpPr/>
      </xdr:nvCxnSpPr>
      <xdr:spPr>
        <a:xfrm flipV="1">
          <a:off x="4343400" y="3448050"/>
          <a:ext cx="238125" cy="219075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19</xdr:row>
      <xdr:rowOff>104775</xdr:rowOff>
    </xdr:from>
    <xdr:to>
      <xdr:col>6</xdr:col>
      <xdr:colOff>590550</xdr:colOff>
      <xdr:row>21</xdr:row>
      <xdr:rowOff>57150</xdr:rowOff>
    </xdr:to>
    <xdr:cxnSp macro="">
      <xdr:nvCxnSpPr>
        <xdr:cNvPr id="15" name="Straight Arrow Connector 14"/>
        <xdr:cNvCxnSpPr/>
      </xdr:nvCxnSpPr>
      <xdr:spPr>
        <a:xfrm>
          <a:off x="2905125" y="3733800"/>
          <a:ext cx="2724150" cy="409575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17</xdr:row>
      <xdr:rowOff>95250</xdr:rowOff>
    </xdr:from>
    <xdr:to>
      <xdr:col>5</xdr:col>
      <xdr:colOff>914400</xdr:colOff>
      <xdr:row>19</xdr:row>
      <xdr:rowOff>38101</xdr:rowOff>
    </xdr:to>
    <xdr:cxnSp macro="">
      <xdr:nvCxnSpPr>
        <xdr:cNvPr id="22" name="Straight Arrow Connector 21"/>
        <xdr:cNvCxnSpPr/>
      </xdr:nvCxnSpPr>
      <xdr:spPr>
        <a:xfrm flipH="1" flipV="1">
          <a:off x="2924175" y="3276600"/>
          <a:ext cx="1419225" cy="390526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headEnd type="none" w="med" len="med"/>
          <a:tailEnd type="none" w="med" len="med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266700</xdr:colOff>
      <xdr:row>12</xdr:row>
      <xdr:rowOff>95250</xdr:rowOff>
    </xdr:from>
    <xdr:to>
      <xdr:col>19</xdr:col>
      <xdr:colOff>963826</xdr:colOff>
      <xdr:row>25</xdr:row>
      <xdr:rowOff>38862</xdr:rowOff>
    </xdr:to>
    <xdr:pic>
      <xdr:nvPicPr>
        <xdr:cNvPr id="24" name="Picture 23" descr="PN9167_1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60006" t="11458" b="42983"/>
        <a:stretch>
          <a:fillRect/>
        </a:stretch>
      </xdr:blipFill>
      <xdr:spPr>
        <a:xfrm>
          <a:off x="10344150" y="2228850"/>
          <a:ext cx="3135526" cy="2953512"/>
        </a:xfrm>
        <a:prstGeom prst="rect">
          <a:avLst/>
        </a:prstGeom>
      </xdr:spPr>
    </xdr:pic>
    <xdr:clientData/>
  </xdr:twoCellAnchor>
  <xdr:twoCellAnchor>
    <xdr:from>
      <xdr:col>15</xdr:col>
      <xdr:colOff>47625</xdr:colOff>
      <xdr:row>21</xdr:row>
      <xdr:rowOff>171450</xdr:rowOff>
    </xdr:from>
    <xdr:to>
      <xdr:col>16</xdr:col>
      <xdr:colOff>590550</xdr:colOff>
      <xdr:row>21</xdr:row>
      <xdr:rowOff>228600</xdr:rowOff>
    </xdr:to>
    <xdr:cxnSp macro="">
      <xdr:nvCxnSpPr>
        <xdr:cNvPr id="25" name="Straight Arrow Connector 24"/>
        <xdr:cNvCxnSpPr/>
      </xdr:nvCxnSpPr>
      <xdr:spPr>
        <a:xfrm flipV="1">
          <a:off x="10125075" y="4257675"/>
          <a:ext cx="1152525" cy="57150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66675</xdr:colOff>
      <xdr:row>15</xdr:row>
      <xdr:rowOff>85725</xdr:rowOff>
    </xdr:from>
    <xdr:to>
      <xdr:col>18</xdr:col>
      <xdr:colOff>247650</xdr:colOff>
      <xdr:row>19</xdr:row>
      <xdr:rowOff>19050</xdr:rowOff>
    </xdr:to>
    <xdr:cxnSp macro="">
      <xdr:nvCxnSpPr>
        <xdr:cNvPr id="27" name="Straight Arrow Connector 26"/>
        <xdr:cNvCxnSpPr/>
      </xdr:nvCxnSpPr>
      <xdr:spPr>
        <a:xfrm>
          <a:off x="10391775" y="2828925"/>
          <a:ext cx="2009775" cy="819150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25</xdr:row>
      <xdr:rowOff>161925</xdr:rowOff>
    </xdr:from>
    <xdr:to>
      <xdr:col>21</xdr:col>
      <xdr:colOff>0</xdr:colOff>
      <xdr:row>29</xdr:row>
      <xdr:rowOff>66675</xdr:rowOff>
    </xdr:to>
    <xdr:sp macro="" textlink="">
      <xdr:nvSpPr>
        <xdr:cNvPr id="29" name="TextBox 28"/>
        <xdr:cNvSpPr txBox="1"/>
      </xdr:nvSpPr>
      <xdr:spPr>
        <a:xfrm>
          <a:off x="123825" y="5791200"/>
          <a:ext cx="14468475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300" b="1"/>
            <a:t>Do not forget to announce these changes in the</a:t>
          </a:r>
          <a:r>
            <a:rPr lang="en-US" sz="1300" b="1" baseline="0"/>
            <a:t> configuration in Data Collector.  Also, remember to set the PIXcel to Scanning Line (1D) Mode with a full (3.34°) active length in your measurement program.</a:t>
          </a:r>
          <a:endParaRPr lang="en-US" sz="1300" b="1"/>
        </a:p>
      </xdr:txBody>
    </xdr:sp>
    <xdr:clientData/>
  </xdr:twoCellAnchor>
  <xdr:twoCellAnchor>
    <xdr:from>
      <xdr:col>14</xdr:col>
      <xdr:colOff>542925</xdr:colOff>
      <xdr:row>1</xdr:row>
      <xdr:rowOff>161925</xdr:rowOff>
    </xdr:from>
    <xdr:to>
      <xdr:col>18</xdr:col>
      <xdr:colOff>276873</xdr:colOff>
      <xdr:row>10</xdr:row>
      <xdr:rowOff>133350</xdr:rowOff>
    </xdr:to>
    <xdr:grpSp>
      <xdr:nvGrpSpPr>
        <xdr:cNvPr id="41" name="Group 40"/>
        <xdr:cNvGrpSpPr/>
      </xdr:nvGrpSpPr>
      <xdr:grpSpPr>
        <a:xfrm>
          <a:off x="10258425" y="400050"/>
          <a:ext cx="2172348" cy="1866900"/>
          <a:chOff x="10925175" y="400050"/>
          <a:chExt cx="2172348" cy="1885950"/>
        </a:xfrm>
      </xdr:grpSpPr>
      <xdr:pic>
        <xdr:nvPicPr>
          <xdr:cNvPr id="31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0925175" y="400050"/>
            <a:ext cx="2172348" cy="1609725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sp macro="" textlink="">
        <xdr:nvSpPr>
          <xdr:cNvPr id="32" name="Trapezoid 31"/>
          <xdr:cNvSpPr/>
        </xdr:nvSpPr>
        <xdr:spPr>
          <a:xfrm>
            <a:off x="11687175" y="904875"/>
            <a:ext cx="628650" cy="285750"/>
          </a:xfrm>
          <a:prstGeom prst="trapezoid">
            <a:avLst/>
          </a:prstGeom>
          <a:solidFill>
            <a:srgbClr val="DBEEF4">
              <a:alpha val="50196"/>
            </a:srgb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6" name="TextBox 35"/>
          <xdr:cNvSpPr txBox="1"/>
        </xdr:nvSpPr>
        <xdr:spPr>
          <a:xfrm>
            <a:off x="11868150" y="1123950"/>
            <a:ext cx="257175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400" b="1"/>
              <a:t>L</a:t>
            </a:r>
          </a:p>
        </xdr:txBody>
      </xdr:sp>
      <xdr:sp macro="" textlink="">
        <xdr:nvSpPr>
          <xdr:cNvPr id="37" name="TextBox 36"/>
          <xdr:cNvSpPr txBox="1"/>
        </xdr:nvSpPr>
        <xdr:spPr>
          <a:xfrm>
            <a:off x="11410950" y="885825"/>
            <a:ext cx="257175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400" b="1"/>
              <a:t>W</a:t>
            </a:r>
          </a:p>
        </xdr:txBody>
      </xdr:sp>
      <xdr:cxnSp macro="">
        <xdr:nvCxnSpPr>
          <xdr:cNvPr id="38" name="Straight Arrow Connector 37"/>
          <xdr:cNvCxnSpPr/>
        </xdr:nvCxnSpPr>
        <xdr:spPr>
          <a:xfrm>
            <a:off x="11058525" y="1914525"/>
            <a:ext cx="1943100" cy="19050"/>
          </a:xfrm>
          <a:prstGeom prst="straightConnector1">
            <a:avLst/>
          </a:prstGeom>
          <a:ln w="28575">
            <a:solidFill>
              <a:schemeClr val="accent6">
                <a:lumMod val="75000"/>
              </a:schemeClr>
            </a:solidFill>
            <a:tailEnd type="arrow"/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40" name="TextBox 39"/>
          <xdr:cNvSpPr txBox="1"/>
        </xdr:nvSpPr>
        <xdr:spPr>
          <a:xfrm>
            <a:off x="11125200" y="1952625"/>
            <a:ext cx="1762125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1100" b="1"/>
              <a:t>X-ray beam direction</a:t>
            </a:r>
          </a:p>
        </xdr:txBody>
      </xdr:sp>
    </xdr:grpSp>
    <xdr:clientData/>
  </xdr:twoCellAnchor>
  <xdr:twoCellAnchor>
    <xdr:from>
      <xdr:col>6</xdr:col>
      <xdr:colOff>581025</xdr:colOff>
      <xdr:row>21</xdr:row>
      <xdr:rowOff>323850</xdr:rowOff>
    </xdr:from>
    <xdr:to>
      <xdr:col>8</xdr:col>
      <xdr:colOff>133350</xdr:colOff>
      <xdr:row>22</xdr:row>
      <xdr:rowOff>95251</xdr:rowOff>
    </xdr:to>
    <xdr:cxnSp macro="">
      <xdr:nvCxnSpPr>
        <xdr:cNvPr id="23" name="Straight Arrow Connector 22"/>
        <xdr:cNvCxnSpPr/>
      </xdr:nvCxnSpPr>
      <xdr:spPr>
        <a:xfrm flipV="1">
          <a:off x="5619750" y="4895850"/>
          <a:ext cx="238125" cy="219076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21</xdr:row>
      <xdr:rowOff>209550</xdr:rowOff>
    </xdr:from>
    <xdr:to>
      <xdr:col>6</xdr:col>
      <xdr:colOff>581026</xdr:colOff>
      <xdr:row>22</xdr:row>
      <xdr:rowOff>95251</xdr:rowOff>
    </xdr:to>
    <xdr:cxnSp macro="">
      <xdr:nvCxnSpPr>
        <xdr:cNvPr id="26" name="Straight Arrow Connector 25"/>
        <xdr:cNvCxnSpPr/>
      </xdr:nvCxnSpPr>
      <xdr:spPr>
        <a:xfrm flipH="1" flipV="1">
          <a:off x="2933700" y="4781550"/>
          <a:ext cx="2686051" cy="333376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headEnd type="none" w="med" len="med"/>
          <a:tailEnd type="none" w="med" len="med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</xdr:row>
      <xdr:rowOff>19049</xdr:rowOff>
    </xdr:from>
    <xdr:to>
      <xdr:col>14</xdr:col>
      <xdr:colOff>85724</xdr:colOff>
      <xdr:row>38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showGridLines="0" tabSelected="1" zoomScaleNormal="100" workbookViewId="0">
      <selection activeCell="D6" sqref="D6"/>
    </sheetView>
  </sheetViews>
  <sheetFormatPr defaultRowHeight="15" x14ac:dyDescent="0.25"/>
  <cols>
    <col min="3" max="3" width="14.5703125" customWidth="1"/>
    <col min="4" max="4" width="9.42578125" customWidth="1"/>
    <col min="6" max="6" width="24.140625" customWidth="1"/>
    <col min="7" max="7" width="9.140625" style="13"/>
    <col min="8" max="8" width="1.140625" style="13" customWidth="1"/>
    <col min="11" max="11" width="10.42578125" customWidth="1"/>
    <col min="14" max="14" width="12.85546875" customWidth="1"/>
    <col min="17" max="17" width="9.140625" customWidth="1"/>
    <col min="20" max="20" width="19.5703125" customWidth="1"/>
    <col min="22" max="22" width="4.5703125" customWidth="1"/>
    <col min="27" max="27" width="2.5703125" customWidth="1"/>
  </cols>
  <sheetData>
    <row r="1" spans="1:31" s="1" customFormat="1" ht="18.75" x14ac:dyDescent="0.3">
      <c r="A1" s="49" t="s">
        <v>50</v>
      </c>
      <c r="G1" s="11"/>
      <c r="H1" s="11"/>
    </row>
    <row r="2" spans="1:31" s="1" customFormat="1" ht="18.75" x14ac:dyDescent="0.3">
      <c r="A2" s="49"/>
      <c r="G2" s="11"/>
      <c r="H2" s="11"/>
    </row>
    <row r="3" spans="1:31" s="1" customFormat="1" ht="18" customHeight="1" x14ac:dyDescent="0.3">
      <c r="A3" s="49"/>
      <c r="G3" s="11"/>
      <c r="H3" s="11"/>
      <c r="T3" s="2"/>
    </row>
    <row r="4" spans="1:31" s="2" customFormat="1" ht="19.5" thickBot="1" x14ac:dyDescent="0.35">
      <c r="A4" s="14" t="s">
        <v>32</v>
      </c>
      <c r="G4" s="12"/>
      <c r="H4" s="12"/>
      <c r="I4" s="61" t="s">
        <v>47</v>
      </c>
      <c r="J4"/>
      <c r="K4"/>
      <c r="L4"/>
      <c r="M4"/>
      <c r="Q4" s="20"/>
      <c r="R4" s="21"/>
      <c r="S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1" ht="16.5" thickTop="1" thickBot="1" x14ac:dyDescent="0.3">
      <c r="A5" s="4" t="s">
        <v>0</v>
      </c>
      <c r="B5" s="5"/>
      <c r="C5" s="5"/>
      <c r="D5" s="16">
        <v>1</v>
      </c>
      <c r="I5" s="78" t="s">
        <v>41</v>
      </c>
      <c r="J5" s="79"/>
      <c r="K5" s="79"/>
      <c r="L5" s="79"/>
      <c r="M5" s="79"/>
      <c r="N5" s="63">
        <f>'Irr Length'!C2</f>
        <v>24.060454232624544</v>
      </c>
      <c r="Q5" s="22"/>
      <c r="R5" s="22"/>
      <c r="S5" s="22"/>
      <c r="T5" s="69" t="s">
        <v>48</v>
      </c>
      <c r="U5" s="67" t="s">
        <v>45</v>
      </c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15.75" thickBot="1" x14ac:dyDescent="0.3">
      <c r="A6" s="6" t="s">
        <v>1</v>
      </c>
      <c r="B6" s="7"/>
      <c r="C6" s="7"/>
      <c r="D6" s="17">
        <v>10</v>
      </c>
      <c r="I6" s="87" t="s">
        <v>43</v>
      </c>
      <c r="J6" s="88"/>
      <c r="K6" s="88"/>
      <c r="L6" s="88"/>
      <c r="M6" s="88"/>
      <c r="N6" s="64">
        <f>IF(D20=0.02,D18+3.4,D18+6.8)</f>
        <v>8.8000000000000007</v>
      </c>
      <c r="Q6" s="62"/>
      <c r="R6" s="62"/>
      <c r="S6" s="62"/>
      <c r="T6" s="62"/>
      <c r="U6" s="22"/>
      <c r="V6" s="22"/>
      <c r="W6" s="23"/>
      <c r="X6" s="22"/>
      <c r="Y6" s="22"/>
      <c r="Z6" s="22"/>
      <c r="AA6" s="22"/>
      <c r="AB6" s="23"/>
      <c r="AC6" s="22"/>
      <c r="AD6" s="22"/>
      <c r="AE6" s="22"/>
    </row>
    <row r="7" spans="1:31" ht="15" customHeight="1" thickBot="1" x14ac:dyDescent="0.3">
      <c r="A7" s="8" t="s">
        <v>2</v>
      </c>
      <c r="B7" s="9"/>
      <c r="C7" s="9"/>
      <c r="D7" s="18">
        <v>0</v>
      </c>
      <c r="I7" s="89" t="s">
        <v>42</v>
      </c>
      <c r="J7" s="90"/>
      <c r="K7" s="90"/>
      <c r="L7" s="90"/>
      <c r="M7" s="90"/>
      <c r="N7" s="68">
        <f>N6*N5</f>
        <v>211.73199724709599</v>
      </c>
      <c r="Q7" s="80"/>
      <c r="R7" s="54"/>
      <c r="S7" s="54"/>
      <c r="T7" s="65" t="s">
        <v>49</v>
      </c>
      <c r="U7" s="66" t="str">
        <f>IF(N6&gt;U5,"Width!",IF(U5=16,SQRT(16^2-N6^2),IF(U5=27,SQRT(27^2-N6^2),"Custom")))</f>
        <v>Custom</v>
      </c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ht="15.75" thickTop="1" x14ac:dyDescent="0.25">
      <c r="I8" s="91"/>
      <c r="J8" s="91"/>
      <c r="K8" s="91"/>
      <c r="L8" s="91"/>
      <c r="M8" s="91"/>
      <c r="Q8" s="80"/>
      <c r="R8" s="24"/>
      <c r="S8" s="24"/>
      <c r="T8" s="24"/>
      <c r="U8" s="22"/>
      <c r="V8" s="22"/>
      <c r="W8" s="24"/>
      <c r="X8" s="24"/>
      <c r="Y8" s="24"/>
      <c r="Z8" s="22"/>
      <c r="AA8" s="22"/>
      <c r="AB8" s="24"/>
      <c r="AC8" s="24"/>
      <c r="AD8" s="24"/>
      <c r="AE8" s="22"/>
    </row>
    <row r="9" spans="1:31" x14ac:dyDescent="0.25">
      <c r="Q9" s="54"/>
      <c r="R9" s="54"/>
      <c r="S9" s="54"/>
      <c r="T9" s="54"/>
      <c r="U9" s="22"/>
      <c r="V9" s="22"/>
      <c r="W9" s="54"/>
      <c r="X9" s="54"/>
      <c r="Y9" s="54"/>
      <c r="Z9" s="22"/>
      <c r="AA9" s="22"/>
      <c r="AB9" s="54"/>
      <c r="AC9" s="54"/>
      <c r="AD9" s="54"/>
      <c r="AE9" s="22"/>
    </row>
    <row r="10" spans="1:31" x14ac:dyDescent="0.25">
      <c r="Q10" s="24"/>
      <c r="R10" s="24"/>
      <c r="S10" s="24"/>
      <c r="T10" s="24"/>
      <c r="U10" s="22"/>
      <c r="V10" s="22"/>
      <c r="W10" s="24"/>
      <c r="X10" s="24"/>
      <c r="Y10" s="24"/>
      <c r="Z10" s="22"/>
      <c r="AA10" s="22"/>
      <c r="AB10" s="24"/>
      <c r="AC10" s="24"/>
      <c r="AD10" s="24"/>
      <c r="AE10" s="22"/>
    </row>
    <row r="11" spans="1:31" s="2" customFormat="1" ht="18" thickBot="1" x14ac:dyDescent="0.35">
      <c r="A11" s="14" t="s">
        <v>46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Q11" s="25"/>
      <c r="R11" s="25"/>
      <c r="S11" s="25"/>
      <c r="T11" s="25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s="12" customFormat="1" ht="16.5" thickTop="1" x14ac:dyDescent="0.25">
      <c r="A12" s="15"/>
      <c r="B12" s="15"/>
      <c r="C12" s="15"/>
      <c r="D12" s="15"/>
      <c r="E12" s="15"/>
      <c r="F12" s="15"/>
      <c r="G12" s="15"/>
      <c r="H12" s="52"/>
      <c r="I12" s="25"/>
      <c r="J12" s="25"/>
      <c r="K12" s="25"/>
      <c r="L12" s="26"/>
      <c r="M12" s="26"/>
      <c r="N12" s="21"/>
      <c r="O12" s="21"/>
      <c r="P12" s="21"/>
      <c r="Q12" s="26"/>
      <c r="R12" s="26"/>
      <c r="S12" s="21"/>
      <c r="T12" s="21"/>
      <c r="U12" s="21"/>
      <c r="V12" s="26"/>
    </row>
    <row r="13" spans="1:31" s="12" customFormat="1" ht="15.75" x14ac:dyDescent="0.25">
      <c r="A13" s="15"/>
      <c r="B13" s="15"/>
      <c r="C13" s="15"/>
      <c r="D13" s="15"/>
      <c r="E13" s="15"/>
      <c r="F13" s="15"/>
      <c r="G13" s="15"/>
      <c r="H13" s="52"/>
      <c r="I13" s="25"/>
      <c r="J13" s="25"/>
      <c r="K13" s="25"/>
      <c r="L13" s="26"/>
      <c r="M13" s="26"/>
      <c r="N13" s="21"/>
      <c r="O13" s="21"/>
      <c r="P13" s="21"/>
      <c r="Q13" s="26"/>
      <c r="R13" s="26"/>
      <c r="S13" s="21"/>
      <c r="T13" s="21"/>
      <c r="U13" s="21"/>
      <c r="V13" s="26"/>
    </row>
    <row r="14" spans="1:31" s="12" customFormat="1" ht="15.75" x14ac:dyDescent="0.25">
      <c r="A14" s="15"/>
      <c r="B14" s="15"/>
      <c r="C14" s="15"/>
      <c r="D14" s="15"/>
      <c r="E14" s="15"/>
      <c r="F14" s="15"/>
      <c r="G14" s="15"/>
      <c r="H14" s="52"/>
      <c r="I14" s="52"/>
      <c r="J14" s="25"/>
      <c r="K14" s="25"/>
      <c r="L14" s="26"/>
      <c r="M14" s="26"/>
      <c r="N14" s="21"/>
      <c r="O14" s="21"/>
      <c r="P14" s="21"/>
      <c r="Q14" s="26"/>
      <c r="R14" s="26"/>
      <c r="S14" s="21"/>
      <c r="T14" s="21"/>
      <c r="U14" s="21"/>
      <c r="V14" s="26"/>
    </row>
    <row r="15" spans="1:31" s="12" customFormat="1" ht="16.5" thickBot="1" x14ac:dyDescent="0.3">
      <c r="A15" s="15"/>
      <c r="B15" s="15"/>
      <c r="C15" s="15"/>
      <c r="D15" s="15"/>
      <c r="E15" s="15"/>
      <c r="F15" s="15"/>
      <c r="G15" s="15"/>
      <c r="H15" s="52"/>
      <c r="I15" s="25"/>
      <c r="J15" s="25"/>
      <c r="K15" s="25"/>
      <c r="L15" s="26"/>
      <c r="M15" s="26"/>
      <c r="N15" s="21"/>
      <c r="O15" s="21"/>
      <c r="P15" s="21"/>
      <c r="Q15" s="26"/>
      <c r="R15" s="26"/>
      <c r="S15" s="21"/>
      <c r="T15" s="21"/>
      <c r="U15" s="21"/>
      <c r="V15" s="26"/>
    </row>
    <row r="16" spans="1:31" ht="16.5" customHeight="1" thickTop="1" thickBot="1" x14ac:dyDescent="0.3">
      <c r="A16" s="60" t="s">
        <v>33</v>
      </c>
      <c r="B16" s="10"/>
      <c r="C16" s="10"/>
      <c r="D16" s="59">
        <v>3.125E-2</v>
      </c>
      <c r="H16" s="52"/>
      <c r="I16" s="25"/>
      <c r="J16" s="25"/>
      <c r="K16" s="25"/>
      <c r="L16" s="74" t="s">
        <v>40</v>
      </c>
      <c r="M16" s="75"/>
      <c r="N16" s="75"/>
      <c r="O16" s="70">
        <f>D20</f>
        <v>0.04</v>
      </c>
      <c r="P16" s="21"/>
      <c r="Q16" s="22"/>
      <c r="R16" s="22"/>
      <c r="S16" s="21"/>
      <c r="T16" s="21"/>
      <c r="U16" s="21"/>
      <c r="V16" s="22"/>
    </row>
    <row r="17" spans="1:22" ht="18" customHeight="1" thickTop="1" thickBot="1" x14ac:dyDescent="0.3">
      <c r="H17" s="52"/>
      <c r="I17" s="25"/>
      <c r="J17" s="25"/>
      <c r="K17" s="25"/>
      <c r="P17" s="21"/>
      <c r="Q17" s="22"/>
      <c r="R17" s="22"/>
      <c r="S17" s="21"/>
      <c r="T17" s="21"/>
      <c r="U17" s="21"/>
      <c r="V17" s="22"/>
    </row>
    <row r="18" spans="1:22" ht="15.75" customHeight="1" thickTop="1" thickBot="1" x14ac:dyDescent="0.3">
      <c r="A18" s="60" t="s">
        <v>35</v>
      </c>
      <c r="B18" s="10"/>
      <c r="C18" s="10"/>
      <c r="D18" s="58">
        <v>2</v>
      </c>
      <c r="H18" s="51"/>
      <c r="I18" s="22"/>
      <c r="J18" s="22"/>
      <c r="K18" s="22"/>
      <c r="L18" s="81" t="s">
        <v>38</v>
      </c>
      <c r="M18" s="82"/>
      <c r="N18" s="82"/>
      <c r="O18" s="85">
        <f>D16*2</f>
        <v>6.25E-2</v>
      </c>
      <c r="P18" s="22"/>
      <c r="Q18" s="22"/>
      <c r="R18" s="22"/>
      <c r="S18" s="22"/>
      <c r="T18" s="22"/>
      <c r="U18" s="22"/>
      <c r="V18" s="22"/>
    </row>
    <row r="19" spans="1:22" ht="19.5" customHeight="1" thickTop="1" thickBot="1" x14ac:dyDescent="0.3">
      <c r="E19" s="50"/>
      <c r="J19" s="22"/>
      <c r="K19" s="22"/>
      <c r="L19" s="83"/>
      <c r="M19" s="84"/>
      <c r="N19" s="84"/>
      <c r="O19" s="86"/>
      <c r="P19" s="22"/>
      <c r="Q19" s="22"/>
      <c r="R19" s="22"/>
      <c r="S19" s="22"/>
      <c r="T19" s="22"/>
      <c r="U19" s="22"/>
      <c r="V19" s="22"/>
    </row>
    <row r="20" spans="1:22" ht="19.5" customHeight="1" thickTop="1" thickBot="1" x14ac:dyDescent="0.3">
      <c r="A20" s="60" t="s">
        <v>34</v>
      </c>
      <c r="B20" s="10"/>
      <c r="C20" s="10"/>
      <c r="D20" s="58">
        <v>0.04</v>
      </c>
      <c r="E20" s="50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thickTop="1" thickBot="1" x14ac:dyDescent="0.3">
      <c r="H21" s="57"/>
      <c r="I21" s="80"/>
      <c r="J21" s="80"/>
      <c r="K21" s="80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35.25" customHeight="1" thickTop="1" thickBot="1" x14ac:dyDescent="0.3">
      <c r="A22" s="72" t="s">
        <v>11</v>
      </c>
      <c r="B22" s="73"/>
      <c r="C22" s="73"/>
      <c r="D22" s="71">
        <f>D16*4</f>
        <v>0.125</v>
      </c>
      <c r="J22" s="24"/>
      <c r="K22" s="24"/>
      <c r="L22" s="76" t="s">
        <v>39</v>
      </c>
      <c r="M22" s="77"/>
      <c r="N22" s="77"/>
      <c r="O22" s="46">
        <f>IF(D20&lt;0.125, 7.5,IF(D20=0.25, 8, 9.1))</f>
        <v>7.5</v>
      </c>
      <c r="P22" s="24"/>
      <c r="Q22" s="22"/>
      <c r="R22" s="22"/>
      <c r="S22" s="24"/>
      <c r="T22" s="24"/>
      <c r="U22" s="24"/>
      <c r="V22" s="22"/>
    </row>
    <row r="23" spans="1:22" ht="16.5" thickTop="1" x14ac:dyDescent="0.25">
      <c r="H23" s="52"/>
      <c r="I23" s="25"/>
      <c r="J23" s="25"/>
      <c r="K23" s="25"/>
      <c r="L23" s="22"/>
      <c r="M23" s="22"/>
      <c r="N23" s="21"/>
      <c r="O23" s="21"/>
      <c r="P23" s="21"/>
      <c r="Q23" s="22"/>
      <c r="R23" s="22"/>
      <c r="S23" s="21"/>
      <c r="T23" s="21"/>
      <c r="U23" s="21"/>
      <c r="V23" s="22"/>
    </row>
    <row r="24" spans="1:22" ht="15.75" x14ac:dyDescent="0.25">
      <c r="H24" s="52"/>
      <c r="I24" s="25"/>
      <c r="J24" s="25"/>
      <c r="K24" s="25"/>
      <c r="L24" s="22"/>
      <c r="M24" s="22"/>
      <c r="N24" s="21"/>
      <c r="O24" s="21"/>
      <c r="P24" s="21"/>
      <c r="Q24" s="22"/>
      <c r="R24" s="22"/>
      <c r="S24" s="21"/>
      <c r="T24" s="21"/>
      <c r="U24" s="21"/>
      <c r="V24" s="22"/>
    </row>
    <row r="25" spans="1:22" ht="15.75" x14ac:dyDescent="0.25">
      <c r="H25" s="52"/>
      <c r="I25" s="25"/>
      <c r="J25" s="25"/>
      <c r="K25" s="25"/>
      <c r="L25" s="22"/>
      <c r="M25" s="22"/>
      <c r="N25" s="21"/>
      <c r="O25" s="21"/>
      <c r="P25" s="21"/>
      <c r="Q25" s="22"/>
      <c r="R25" s="22"/>
      <c r="S25" s="21"/>
      <c r="T25" s="21"/>
      <c r="U25" s="21"/>
      <c r="V25" s="22"/>
    </row>
    <row r="26" spans="1:22" ht="15.75" x14ac:dyDescent="0.25">
      <c r="H26" s="52"/>
      <c r="I26" s="25"/>
      <c r="J26" s="25"/>
      <c r="K26" s="25"/>
      <c r="L26" s="22"/>
      <c r="M26" s="22"/>
      <c r="N26" s="21"/>
      <c r="O26" s="21"/>
      <c r="P26" s="21"/>
      <c r="Q26" s="22"/>
      <c r="R26" s="22"/>
      <c r="S26" s="21"/>
      <c r="T26" s="21"/>
      <c r="U26" s="21"/>
      <c r="V26" s="22"/>
    </row>
    <row r="27" spans="1:22" ht="15.75" x14ac:dyDescent="0.25">
      <c r="H27" s="52"/>
      <c r="I27" s="25"/>
      <c r="J27" s="25"/>
      <c r="K27" s="25"/>
      <c r="L27" s="22"/>
      <c r="M27" s="22"/>
      <c r="N27" s="21"/>
      <c r="O27" s="21"/>
      <c r="P27" s="21"/>
      <c r="Q27" s="22"/>
      <c r="R27" s="22"/>
      <c r="S27" s="21"/>
      <c r="T27" s="21"/>
      <c r="U27" s="21"/>
      <c r="V27" s="22"/>
    </row>
    <row r="28" spans="1:22" ht="15.75" x14ac:dyDescent="0.25">
      <c r="H28" s="52"/>
      <c r="I28" s="25"/>
      <c r="J28" s="25"/>
      <c r="K28" s="25"/>
      <c r="L28" s="22"/>
      <c r="M28" s="22"/>
      <c r="N28" s="21"/>
      <c r="O28" s="21"/>
      <c r="P28" s="21"/>
      <c r="Q28" s="22"/>
      <c r="R28" s="22"/>
      <c r="S28" s="21"/>
      <c r="T28" s="21"/>
      <c r="U28" s="21"/>
      <c r="V28" s="22"/>
    </row>
    <row r="29" spans="1:22" ht="15.75" x14ac:dyDescent="0.25">
      <c r="H29" s="52"/>
      <c r="I29" s="25"/>
      <c r="J29" s="25"/>
      <c r="K29" s="25"/>
      <c r="L29" s="22"/>
      <c r="M29" s="22"/>
      <c r="N29" s="21"/>
      <c r="O29" s="21"/>
      <c r="P29" s="21"/>
      <c r="Q29" s="22"/>
      <c r="R29" s="22"/>
      <c r="S29" s="21"/>
      <c r="T29" s="21"/>
      <c r="U29" s="21"/>
      <c r="V29" s="22"/>
    </row>
    <row r="30" spans="1:22" ht="15" customHeight="1" x14ac:dyDescent="0.25">
      <c r="H30" s="52"/>
      <c r="I30" s="25"/>
      <c r="J30" s="25"/>
      <c r="K30" s="25"/>
      <c r="L30" s="22"/>
      <c r="M30" s="22"/>
      <c r="N30" s="21"/>
      <c r="O30" s="21"/>
      <c r="P30" s="21"/>
      <c r="Q30" s="22"/>
      <c r="R30" s="22"/>
      <c r="S30" s="21"/>
      <c r="T30" s="21"/>
      <c r="U30" s="21"/>
      <c r="V30" s="22"/>
    </row>
    <row r="31" spans="1:22" ht="15" customHeight="1" x14ac:dyDescent="0.25">
      <c r="H31" s="52"/>
      <c r="I31" s="25"/>
      <c r="J31" s="25"/>
      <c r="K31" s="25"/>
      <c r="L31" s="22"/>
      <c r="M31" s="22"/>
      <c r="N31" s="21"/>
      <c r="O31" s="21"/>
      <c r="P31" s="21"/>
      <c r="Q31" s="22"/>
      <c r="R31" s="22"/>
      <c r="S31" s="21"/>
      <c r="T31" s="21"/>
      <c r="U31" s="21"/>
      <c r="V31" s="22"/>
    </row>
    <row r="32" spans="1:22" ht="15" customHeight="1" x14ac:dyDescent="0.25">
      <c r="H32" s="52"/>
      <c r="I32" s="25"/>
      <c r="J32" s="25"/>
      <c r="K32" s="25"/>
      <c r="L32" s="22"/>
      <c r="M32" s="22"/>
      <c r="N32" s="21"/>
      <c r="O32" s="21"/>
      <c r="P32" s="21"/>
      <c r="Q32" s="22"/>
      <c r="R32" s="22"/>
      <c r="S32" s="21"/>
      <c r="T32" s="21"/>
      <c r="U32" s="21"/>
      <c r="V32" s="22"/>
    </row>
    <row r="33" spans="8:22" ht="15.75" x14ac:dyDescent="0.25">
      <c r="H33" s="52"/>
      <c r="I33" s="25"/>
      <c r="J33" s="25"/>
      <c r="K33" s="25"/>
      <c r="L33" s="22"/>
      <c r="M33" s="22"/>
      <c r="N33" s="21"/>
      <c r="O33" s="21"/>
      <c r="P33" s="21"/>
      <c r="Q33" s="22"/>
      <c r="R33" s="22"/>
      <c r="S33" s="21"/>
      <c r="T33" s="21"/>
      <c r="U33" s="21"/>
      <c r="V33" s="22"/>
    </row>
    <row r="34" spans="8:22" ht="15.75" x14ac:dyDescent="0.25">
      <c r="H34" s="52"/>
      <c r="I34" s="25"/>
      <c r="J34" s="25"/>
      <c r="K34" s="25"/>
      <c r="L34" s="22"/>
      <c r="M34" s="22"/>
      <c r="N34" s="21"/>
      <c r="O34" s="21"/>
      <c r="P34" s="21"/>
      <c r="Q34" s="22"/>
      <c r="R34" s="22"/>
      <c r="S34" s="21"/>
      <c r="T34" s="21"/>
      <c r="U34" s="21"/>
      <c r="V34" s="22"/>
    </row>
    <row r="35" spans="8:22" ht="15.75" x14ac:dyDescent="0.25">
      <c r="H35" s="52"/>
      <c r="I35" s="25"/>
      <c r="J35" s="25"/>
      <c r="K35" s="25"/>
      <c r="L35" s="22"/>
      <c r="M35" s="22"/>
      <c r="N35" s="21"/>
      <c r="O35" s="21"/>
      <c r="P35" s="21"/>
      <c r="Q35" s="22"/>
      <c r="R35" s="22"/>
      <c r="S35" s="21"/>
      <c r="T35" s="21"/>
      <c r="U35" s="21"/>
      <c r="V35" s="22"/>
    </row>
    <row r="36" spans="8:22" ht="15.75" x14ac:dyDescent="0.25">
      <c r="H36" s="52"/>
      <c r="I36" s="25"/>
      <c r="J36" s="25"/>
      <c r="K36" s="25"/>
      <c r="L36" s="22"/>
      <c r="M36" s="22"/>
      <c r="N36" s="21"/>
      <c r="O36" s="21"/>
      <c r="P36" s="21"/>
      <c r="Q36" s="22"/>
      <c r="R36" s="22"/>
      <c r="S36" s="21"/>
      <c r="T36" s="21"/>
      <c r="U36" s="21"/>
      <c r="V36" s="22"/>
    </row>
    <row r="37" spans="8:22" x14ac:dyDescent="0.25">
      <c r="H37" s="5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8:22" x14ac:dyDescent="0.25">
      <c r="H38" s="55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8:22" x14ac:dyDescent="0.25">
      <c r="H39" s="56"/>
      <c r="I39" s="19"/>
      <c r="J39" s="19"/>
      <c r="K39" s="19"/>
      <c r="L39" s="19"/>
      <c r="M39" s="19"/>
      <c r="N39" s="24"/>
      <c r="O39" s="24"/>
      <c r="P39" s="24"/>
      <c r="Q39" s="24"/>
      <c r="R39" s="22"/>
      <c r="S39" s="24"/>
      <c r="T39" s="24"/>
      <c r="U39" s="24"/>
      <c r="V39" s="24"/>
    </row>
    <row r="40" spans="8:22" ht="15.75" x14ac:dyDescent="0.25">
      <c r="H40" s="52"/>
      <c r="I40" s="25"/>
      <c r="J40" s="25"/>
      <c r="K40" s="25"/>
      <c r="L40" s="25"/>
      <c r="M40" s="25"/>
      <c r="N40" s="21"/>
      <c r="O40" s="21"/>
      <c r="P40" s="21"/>
      <c r="Q40" s="21"/>
      <c r="R40" s="22"/>
      <c r="S40" s="21"/>
      <c r="T40" s="21"/>
      <c r="U40" s="21"/>
      <c r="V40" s="21"/>
    </row>
    <row r="41" spans="8:22" ht="15.75" x14ac:dyDescent="0.25">
      <c r="H41" s="52"/>
      <c r="I41" s="25"/>
      <c r="J41" s="25"/>
      <c r="K41" s="25"/>
      <c r="L41" s="25"/>
      <c r="M41" s="25"/>
      <c r="N41" s="21"/>
      <c r="O41" s="21"/>
      <c r="P41" s="21"/>
      <c r="Q41" s="21"/>
      <c r="R41" s="22"/>
      <c r="S41" s="21"/>
      <c r="T41" s="21"/>
      <c r="U41" s="21"/>
      <c r="V41" s="21"/>
    </row>
    <row r="42" spans="8:22" ht="15.75" x14ac:dyDescent="0.25">
      <c r="H42" s="52"/>
      <c r="I42" s="25"/>
      <c r="J42" s="25"/>
      <c r="K42" s="25"/>
      <c r="L42" s="25"/>
      <c r="M42" s="25"/>
      <c r="N42" s="21"/>
      <c r="O42" s="21"/>
      <c r="P42" s="21"/>
      <c r="Q42" s="21"/>
      <c r="R42" s="22"/>
      <c r="S42" s="21"/>
      <c r="T42" s="21"/>
      <c r="U42" s="21"/>
      <c r="V42" s="21"/>
    </row>
    <row r="43" spans="8:22" ht="15.75" x14ac:dyDescent="0.25">
      <c r="H43" s="52"/>
      <c r="I43" s="25"/>
      <c r="J43" s="25"/>
      <c r="K43" s="25"/>
      <c r="L43" s="25"/>
      <c r="M43" s="25"/>
      <c r="N43" s="21"/>
      <c r="O43" s="21"/>
      <c r="P43" s="21"/>
      <c r="Q43" s="21"/>
      <c r="R43" s="22"/>
      <c r="S43" s="21"/>
      <c r="T43" s="21"/>
      <c r="U43" s="21"/>
      <c r="V43" s="21"/>
    </row>
  </sheetData>
  <mergeCells count="11">
    <mergeCell ref="A22:C22"/>
    <mergeCell ref="L16:N16"/>
    <mergeCell ref="L22:N22"/>
    <mergeCell ref="I5:M5"/>
    <mergeCell ref="Q7:Q8"/>
    <mergeCell ref="I21:K21"/>
    <mergeCell ref="L18:N19"/>
    <mergeCell ref="O18:O19"/>
    <mergeCell ref="I6:M6"/>
    <mergeCell ref="I7:M7"/>
    <mergeCell ref="I8:M8"/>
  </mergeCells>
  <conditionalFormatting sqref="N5">
    <cfRule type="cellIs" dxfId="1" priority="2" operator="greaterThan">
      <formula>$U$7</formula>
    </cfRule>
  </conditionalFormatting>
  <conditionalFormatting sqref="N6">
    <cfRule type="cellIs" dxfId="0" priority="1" operator="greaterThan">
      <formula>$U$5</formula>
    </cfRule>
  </conditionalFormatting>
  <pageMargins left="0.7" right="0.7" top="0.75" bottom="0.75" header="0.3" footer="0.3"/>
  <pageSetup orientation="portrait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Tables!H2:H4</xm:f>
          </x14:formula1>
          <xm:sqref>U5</xm:sqref>
        </x14:dataValidation>
        <x14:dataValidation type="list" allowBlank="1" showInputMessage="1" showErrorMessage="1">
          <x14:formula1>
            <xm:f>Tables!B3:B7</xm:f>
          </x14:formula1>
          <xm:sqref>D16</xm:sqref>
        </x14:dataValidation>
        <x14:dataValidation type="list" allowBlank="1" showInputMessage="1" showErrorMessage="1">
          <x14:formula1>
            <xm:f>Tables!E3:E6</xm:f>
          </x14:formula1>
          <xm:sqref>D18</xm:sqref>
        </x14:dataValidation>
        <x14:dataValidation type="list" allowBlank="1" showInputMessage="1" showErrorMessage="1">
          <x14:formula1>
            <xm:f>Tables!F3:F4</xm:f>
          </x14:formula1>
          <xm:sqref>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workbookViewId="0">
      <selection activeCell="A2" sqref="A2"/>
    </sheetView>
  </sheetViews>
  <sheetFormatPr defaultRowHeight="15" x14ac:dyDescent="0.25"/>
  <cols>
    <col min="1" max="1" width="7.28515625" bestFit="1" customWidth="1"/>
    <col min="2" max="2" width="7" bestFit="1" customWidth="1"/>
    <col min="3" max="3" width="25.85546875" bestFit="1" customWidth="1"/>
    <col min="4" max="4" width="34.7109375" bestFit="1" customWidth="1"/>
    <col min="5" max="5" width="56" bestFit="1" customWidth="1"/>
    <col min="6" max="6" width="25.5703125" customWidth="1"/>
  </cols>
  <sheetData>
    <row r="1" spans="1:4" x14ac:dyDescent="0.25">
      <c r="A1" t="s">
        <v>8</v>
      </c>
      <c r="B1" t="s">
        <v>9</v>
      </c>
      <c r="C1" t="s">
        <v>10</v>
      </c>
      <c r="D1" t="s">
        <v>51</v>
      </c>
    </row>
    <row r="2" spans="1:4" x14ac:dyDescent="0.25">
      <c r="A2">
        <f>'Slit Guide'!D5/2+'Slit Guide'!D7</f>
        <v>0.5</v>
      </c>
      <c r="B2">
        <f>'Slit Guide'!D5</f>
        <v>1</v>
      </c>
      <c r="C2" s="3">
        <f>240/(SIN(RADIANS($A2))/TAN(RADIANS('Slit Guide'!$D$16*1.6)/2)+COS(RADIANS($A2)))+240/(SIN(RADIANS($A2))/TAN(RADIANS('Slit Guide'!$D$16*1.6)/2)-COS(RADIANS($A2)))</f>
        <v>24.060454232624544</v>
      </c>
      <c r="D2" s="3">
        <f>(240*SIN(RADIANS(A2))*SIN(RADIANS('Slit Guide'!$D$16*1.6)))/(SIN(RADIANS(A2))^2-SIN(RADIANS('Slit Guide'!$D$16*1.6/2))^2)</f>
        <v>24.060454232624544</v>
      </c>
    </row>
    <row r="3" spans="1:4" x14ac:dyDescent="0.25">
      <c r="A3">
        <f>A2+('Slit Guide'!D$6/2-'Slit Guide'!D$5/2)/150</f>
        <v>0.53</v>
      </c>
      <c r="B3">
        <f>B2+('Slit Guide'!D$6-'Slit Guide'!D$5)/150</f>
        <v>1.06</v>
      </c>
      <c r="C3" s="3">
        <f>240/(SIN(RADIANS($A3))/TAN(RADIANS('Slit Guide'!$D$16*1.6)/2)+COS(RADIANS($A3)))+240/(SIN(RADIANS($A3))/TAN(RADIANS('Slit Guide'!$D$16*1.6)/2)-COS(RADIANS($A3)))</f>
        <v>22.692321107282979</v>
      </c>
      <c r="D3" s="3">
        <f>(240*SIN(RADIANS(A3))*SIN(RADIANS('Slit Guide'!$D$16*1.6)))/(SIN(RADIANS(A3))^2-SIN(RADIANS('Slit Guide'!$D$16*1.6/2))^2)</f>
        <v>22.692321107282979</v>
      </c>
    </row>
    <row r="4" spans="1:4" x14ac:dyDescent="0.25">
      <c r="A4">
        <f>A3+('Slit Guide'!D$6/2-'Slit Guide'!D$5/2)/150</f>
        <v>0.56000000000000005</v>
      </c>
      <c r="B4">
        <f>B3+('Slit Guide'!D$6-'Slit Guide'!D$5)/150</f>
        <v>1.1200000000000001</v>
      </c>
      <c r="C4" s="3">
        <f>240/(SIN(RADIANS($A4))/TAN(RADIANS('Slit Guide'!$D$16*1.6)/2)+COS(RADIANS($A4)))+240/(SIN(RADIANS($A4))/TAN(RADIANS('Slit Guide'!$D$16*1.6)/2)-COS(RADIANS($A4)))</f>
        <v>21.471704021455309</v>
      </c>
      <c r="D4" s="3">
        <f>(240*SIN(RADIANS(A4))*SIN(RADIANS('Slit Guide'!$D$16*1.6)))/(SIN(RADIANS(A4))^2-SIN(RADIANS('Slit Guide'!$D$16*1.6/2))^2)</f>
        <v>21.471704021455306</v>
      </c>
    </row>
    <row r="5" spans="1:4" x14ac:dyDescent="0.25">
      <c r="A5">
        <f>A4+('Slit Guide'!D$6/2-'Slit Guide'!D$5/2)/150</f>
        <v>0.59000000000000008</v>
      </c>
      <c r="B5">
        <f>B4+('Slit Guide'!D$6-'Slit Guide'!D$5)/150</f>
        <v>1.1800000000000002</v>
      </c>
      <c r="C5" s="3">
        <f>240/(SIN(RADIANS($A5))/TAN(RADIANS('Slit Guide'!$D$16*1.6)/2)+COS(RADIANS($A5)))+240/(SIN(RADIANS($A5))/TAN(RADIANS('Slit Guide'!$D$16*1.6)/2)-COS(RADIANS($A5)))</f>
        <v>20.375925394002255</v>
      </c>
      <c r="D5" s="3">
        <f>(240*SIN(RADIANS(A5))*SIN(RADIANS('Slit Guide'!$D$16*1.6)))/(SIN(RADIANS(A5))^2-SIN(RADIANS('Slit Guide'!$D$16*1.6/2))^2)</f>
        <v>20.375925394002255</v>
      </c>
    </row>
    <row r="6" spans="1:4" x14ac:dyDescent="0.25">
      <c r="A6">
        <f>A5+('Slit Guide'!D$6/2-'Slit Guide'!D$5/2)/150</f>
        <v>0.62000000000000011</v>
      </c>
      <c r="B6">
        <f>B5+('Slit Guide'!D$6-'Slit Guide'!D$5)/150</f>
        <v>1.2400000000000002</v>
      </c>
      <c r="C6" s="3">
        <f>240/(SIN(RADIANS($A6))/TAN(RADIANS('Slit Guide'!$D$16*1.6)/2)+COS(RADIANS($A6)))+240/(SIN(RADIANS($A6))/TAN(RADIANS('Slit Guide'!$D$16*1.6)/2)-COS(RADIANS($A6)))</f>
        <v>19.386736310466453</v>
      </c>
      <c r="D6" s="3">
        <f>(240*SIN(RADIANS(A6))*SIN(RADIANS('Slit Guide'!$D$16*1.6)))/(SIN(RADIANS(A6))^2-SIN(RADIANS('Slit Guide'!$D$16*1.6/2))^2)</f>
        <v>19.386736310466453</v>
      </c>
    </row>
    <row r="7" spans="1:4" x14ac:dyDescent="0.25">
      <c r="A7">
        <f>A6+('Slit Guide'!D$6/2-'Slit Guide'!D$5/2)/150</f>
        <v>0.65000000000000013</v>
      </c>
      <c r="B7">
        <f>B6+('Slit Guide'!D$6-'Slit Guide'!D$5)/150</f>
        <v>1.3000000000000003</v>
      </c>
      <c r="C7" s="3">
        <f>240/(SIN(RADIANS($A7))/TAN(RADIANS('Slit Guide'!$D$16*1.6)/2)+COS(RADIANS($A7)))+240/(SIN(RADIANS($A7))/TAN(RADIANS('Slit Guide'!$D$16*1.6)/2)-COS(RADIANS($A7)))</f>
        <v>18.489284310823948</v>
      </c>
      <c r="D7" s="3">
        <f>(240*SIN(RADIANS(A7))*SIN(RADIANS('Slit Guide'!$D$16*1.6)))/(SIN(RADIANS(A7))^2-SIN(RADIANS('Slit Guide'!$D$16*1.6/2))^2)</f>
        <v>18.489284310823955</v>
      </c>
    </row>
    <row r="8" spans="1:4" x14ac:dyDescent="0.25">
      <c r="A8">
        <f>A7+('Slit Guide'!D$6/2-'Slit Guide'!D$5/2)/150</f>
        <v>0.68000000000000016</v>
      </c>
      <c r="B8">
        <f>B7+('Slit Guide'!D$6-'Slit Guide'!D$5)/150</f>
        <v>1.3600000000000003</v>
      </c>
      <c r="C8" s="3">
        <f>240/(SIN(RADIANS($A8))/TAN(RADIANS('Slit Guide'!$D$16*1.6)/2)+COS(RADIANS($A8)))+240/(SIN(RADIANS($A8))/TAN(RADIANS('Slit Guide'!$D$16*1.6)/2)-COS(RADIANS($A8)))</f>
        <v>17.671357367180782</v>
      </c>
      <c r="D8" s="3">
        <f>(240*SIN(RADIANS(A8))*SIN(RADIANS('Slit Guide'!$D$16*1.6)))/(SIN(RADIANS(A8))^2-SIN(RADIANS('Slit Guide'!$D$16*1.6/2))^2)</f>
        <v>17.671357367180779</v>
      </c>
    </row>
    <row r="9" spans="1:4" x14ac:dyDescent="0.25">
      <c r="A9">
        <f>A8+('Slit Guide'!D$6/2-'Slit Guide'!D$5/2)/150</f>
        <v>0.71000000000000019</v>
      </c>
      <c r="B9">
        <f>B8+('Slit Guide'!D$6-'Slit Guide'!D$5)/150</f>
        <v>1.4200000000000004</v>
      </c>
      <c r="C9" s="3">
        <f>240/(SIN(RADIANS($A9))/TAN(RADIANS('Slit Guide'!$D$16*1.6)/2)+COS(RADIANS($A9)))+240/(SIN(RADIANS($A9))/TAN(RADIANS('Slit Guide'!$D$16*1.6)/2)-COS(RADIANS($A9)))</f>
        <v>16.922821421250273</v>
      </c>
      <c r="D9" s="3">
        <f>(240*SIN(RADIANS(A9))*SIN(RADIANS('Slit Guide'!$D$16*1.6)))/(SIN(RADIANS(A9))^2-SIN(RADIANS('Slit Guide'!$D$16*1.6/2))^2)</f>
        <v>16.922821421250273</v>
      </c>
    </row>
    <row r="10" spans="1:4" x14ac:dyDescent="0.25">
      <c r="A10">
        <f>A9+('Slit Guide'!D$6/2-'Slit Guide'!D$5/2)/150</f>
        <v>0.74000000000000021</v>
      </c>
      <c r="B10">
        <f>B9+('Slit Guide'!D$6-'Slit Guide'!D$5)/150</f>
        <v>1.4800000000000004</v>
      </c>
      <c r="C10" s="3">
        <f>240/(SIN(RADIANS($A10))/TAN(RADIANS('Slit Guide'!$D$16*1.6)/2)+COS(RADIANS($A10)))+240/(SIN(RADIANS($A10))/TAN(RADIANS('Slit Guide'!$D$16*1.6)/2)-COS(RADIANS($A10)))</f>
        <v>16.23519597393679</v>
      </c>
      <c r="D10" s="3">
        <f>(240*SIN(RADIANS(A10))*SIN(RADIANS('Slit Guide'!$D$16*1.6)))/(SIN(RADIANS(A10))^2-SIN(RADIANS('Slit Guide'!$D$16*1.6/2))^2)</f>
        <v>16.23519597393679</v>
      </c>
    </row>
    <row r="11" spans="1:4" x14ac:dyDescent="0.25">
      <c r="A11">
        <f>A10+('Slit Guide'!D$6/2-'Slit Guide'!D$5/2)/150</f>
        <v>0.77000000000000024</v>
      </c>
      <c r="B11">
        <f>B10+('Slit Guide'!D$6-'Slit Guide'!D$5)/150</f>
        <v>1.5400000000000005</v>
      </c>
      <c r="C11" s="3">
        <f>240/(SIN(RADIANS($A11))/TAN(RADIANS('Slit Guide'!$D$16*1.6)/2)+COS(RADIANS($A11)))+240/(SIN(RADIANS($A11))/TAN(RADIANS('Slit Guide'!$D$16*1.6)/2)-COS(RADIANS($A11)))</f>
        <v>15.601329712185532</v>
      </c>
      <c r="D11" s="3">
        <f>(240*SIN(RADIANS(A11))*SIN(RADIANS('Slit Guide'!$D$16*1.6)))/(SIN(RADIANS(A11))^2-SIN(RADIANS('Slit Guide'!$D$16*1.6/2))^2)</f>
        <v>15.601329712185533</v>
      </c>
    </row>
    <row r="12" spans="1:4" x14ac:dyDescent="0.25">
      <c r="A12">
        <f>A11+('Slit Guide'!D$6/2-'Slit Guide'!D$5/2)/150</f>
        <v>0.80000000000000027</v>
      </c>
      <c r="B12">
        <f>B11+('Slit Guide'!D$6-'Slit Guide'!D$5)/150</f>
        <v>1.6000000000000005</v>
      </c>
      <c r="C12" s="3">
        <f>240/(SIN(RADIANS($A12))/TAN(RADIANS('Slit Guide'!$D$16*1.6)/2)+COS(RADIANS($A12)))+240/(SIN(RADIANS($A12))/TAN(RADIANS('Slit Guide'!$D$16*1.6)/2)-COS(RADIANS($A12)))</f>
        <v>15.015149679142681</v>
      </c>
      <c r="D12" s="3">
        <f>(240*SIN(RADIANS(A12))*SIN(RADIANS('Slit Guide'!$D$16*1.6)))/(SIN(RADIANS(A12))^2-SIN(RADIANS('Slit Guide'!$D$16*1.6/2))^2)</f>
        <v>15.015149679142683</v>
      </c>
    </row>
    <row r="13" spans="1:4" x14ac:dyDescent="0.25">
      <c r="A13">
        <f>A12+('Slit Guide'!D$6/2-'Slit Guide'!D$5/2)/150</f>
        <v>0.83000000000000029</v>
      </c>
      <c r="B13">
        <f>B12+('Slit Guide'!D$6-'Slit Guide'!D$5)/150</f>
        <v>1.6600000000000006</v>
      </c>
      <c r="C13" s="3">
        <f>240/(SIN(RADIANS($A13))/TAN(RADIANS('Slit Guide'!$D$16*1.6)/2)+COS(RADIANS($A13)))+240/(SIN(RADIANS($A13))/TAN(RADIANS('Slit Guide'!$D$16*1.6)/2)-COS(RADIANS($A13)))</f>
        <v>14.471465226854452</v>
      </c>
      <c r="D13" s="3">
        <f>(240*SIN(RADIANS(A13))*SIN(RADIANS('Slit Guide'!$D$16*1.6)))/(SIN(RADIANS(A13))^2-SIN(RADIANS('Slit Guide'!$D$16*1.6/2))^2)</f>
        <v>14.471465226854454</v>
      </c>
    </row>
    <row r="14" spans="1:4" x14ac:dyDescent="0.25">
      <c r="A14">
        <f>A13+('Slit Guide'!D$6/2-'Slit Guide'!D$5/2)/150</f>
        <v>0.86000000000000032</v>
      </c>
      <c r="B14">
        <f>B13+('Slit Guide'!D$6-'Slit Guide'!D$5)/150</f>
        <v>1.7200000000000006</v>
      </c>
      <c r="C14" s="3">
        <f>240/(SIN(RADIANS($A14))/TAN(RADIANS('Slit Guide'!$D$16*1.6)/2)+COS(RADIANS($A14)))+240/(SIN(RADIANS($A14))/TAN(RADIANS('Slit Guide'!$D$16*1.6)/2)-COS(RADIANS($A14)))</f>
        <v>13.965813272083935</v>
      </c>
      <c r="D14" s="3">
        <f>(240*SIN(RADIANS(A14))*SIN(RADIANS('Slit Guide'!$D$16*1.6)))/(SIN(RADIANS(A14))^2-SIN(RADIANS('Slit Guide'!$D$16*1.6/2))^2)</f>
        <v>13.965813272083935</v>
      </c>
    </row>
    <row r="15" spans="1:4" x14ac:dyDescent="0.25">
      <c r="A15">
        <f>A14+('Slit Guide'!D$6/2-'Slit Guide'!D$5/2)/150</f>
        <v>0.89000000000000035</v>
      </c>
      <c r="B15">
        <f>B14+('Slit Guide'!D$6-'Slit Guide'!D$5)/150</f>
        <v>1.7800000000000007</v>
      </c>
      <c r="C15" s="3">
        <f>240/(SIN(RADIANS($A15))/TAN(RADIANS('Slit Guide'!$D$16*1.6)/2)+COS(RADIANS($A15)))+240/(SIN(RADIANS($A15))/TAN(RADIANS('Slit Guide'!$D$16*1.6)/2)-COS(RADIANS($A15)))</f>
        <v>13.494335040270236</v>
      </c>
      <c r="D15" s="3">
        <f>(240*SIN(RADIANS(A15))*SIN(RADIANS('Slit Guide'!$D$16*1.6)))/(SIN(RADIANS(A15))^2-SIN(RADIANS('Slit Guide'!$D$16*1.6/2))^2)</f>
        <v>13.494335040270238</v>
      </c>
    </row>
    <row r="16" spans="1:4" x14ac:dyDescent="0.25">
      <c r="A16">
        <f>A15+('Slit Guide'!D$6/2-'Slit Guide'!D$5/2)/150</f>
        <v>0.92000000000000037</v>
      </c>
      <c r="B16">
        <f>B15+('Slit Guide'!D$6-'Slit Guide'!D$5)/150</f>
        <v>1.8400000000000007</v>
      </c>
      <c r="C16" s="3">
        <f>240/(SIN(RADIANS($A16))/TAN(RADIANS('Slit Guide'!$D$16*1.6)/2)+COS(RADIANS($A16)))+240/(SIN(RADIANS($A16))/TAN(RADIANS('Slit Guide'!$D$16*1.6)/2)-COS(RADIANS($A16)))</f>
        <v>13.053677062475405</v>
      </c>
      <c r="D16" s="3">
        <f>(240*SIN(RADIANS(A16))*SIN(RADIANS('Slit Guide'!$D$16*1.6)))/(SIN(RADIANS(A16))^2-SIN(RADIANS('Slit Guide'!$D$16*1.6/2))^2)</f>
        <v>13.053677062475403</v>
      </c>
    </row>
    <row r="17" spans="1:4" x14ac:dyDescent="0.25">
      <c r="A17">
        <f>A16+('Slit Guide'!D$6/2-'Slit Guide'!D$5/2)/150</f>
        <v>0.9500000000000004</v>
      </c>
      <c r="B17">
        <f>B16+('Slit Guide'!D$6-'Slit Guide'!D$5)/150</f>
        <v>1.9000000000000008</v>
      </c>
      <c r="C17" s="3">
        <f>240/(SIN(RADIANS($A17))/TAN(RADIANS('Slit Guide'!$D$16*1.6)/2)+COS(RADIANS($A17)))+240/(SIN(RADIANS($A17))/TAN(RADIANS('Slit Guide'!$D$16*1.6)/2)-COS(RADIANS($A17)))</f>
        <v>12.640911030924201</v>
      </c>
      <c r="D17" s="3">
        <f>(240*SIN(RADIANS(A17))*SIN(RADIANS('Slit Guide'!$D$16*1.6)))/(SIN(RADIANS(A17))^2-SIN(RADIANS('Slit Guide'!$D$16*1.6/2))^2)</f>
        <v>12.640911030924203</v>
      </c>
    </row>
    <row r="18" spans="1:4" x14ac:dyDescent="0.25">
      <c r="A18">
        <f>A17+('Slit Guide'!D$6/2-'Slit Guide'!D$5/2)/150</f>
        <v>0.98000000000000043</v>
      </c>
      <c r="B18">
        <f>B17+('Slit Guide'!D$6-'Slit Guide'!D$5)/150</f>
        <v>1.9600000000000009</v>
      </c>
      <c r="C18" s="3">
        <f>240/(SIN(RADIANS($A18))/TAN(RADIANS('Slit Guide'!$D$16*1.6)/2)+COS(RADIANS($A18)))+240/(SIN(RADIANS($A18))/TAN(RADIANS('Slit Guide'!$D$16*1.6)/2)-COS(RADIANS($A18)))</f>
        <v>12.253468448567094</v>
      </c>
      <c r="D18" s="3">
        <f>(240*SIN(RADIANS(A18))*SIN(RADIANS('Slit Guide'!$D$16*1.6)))/(SIN(RADIANS(A18))^2-SIN(RADIANS('Slit Guide'!$D$16*1.6/2))^2)</f>
        <v>12.253468448567093</v>
      </c>
    </row>
    <row r="19" spans="1:4" x14ac:dyDescent="0.25">
      <c r="A19">
        <f>A18+('Slit Guide'!D$6/2-'Slit Guide'!D$5/2)/150</f>
        <v>1.0100000000000005</v>
      </c>
      <c r="B19">
        <f>B18+('Slit Guide'!D$6-'Slit Guide'!D$5)/150</f>
        <v>2.0200000000000009</v>
      </c>
      <c r="C19" s="3">
        <f>240/(SIN(RADIANS($A19))/TAN(RADIANS('Slit Guide'!$D$16*1.6)/2)+COS(RADIANS($A19)))+240/(SIN(RADIANS($A19))/TAN(RADIANS('Slit Guide'!$D$16*1.6)/2)-COS(RADIANS($A19)))</f>
        <v>11.889086979935769</v>
      </c>
      <c r="D19" s="3">
        <f>(240*SIN(RADIANS(A19))*SIN(RADIANS('Slit Guide'!$D$16*1.6)))/(SIN(RADIANS(A19))^2-SIN(RADIANS('Slit Guide'!$D$16*1.6/2))^2)</f>
        <v>11.889086979935771</v>
      </c>
    </row>
    <row r="20" spans="1:4" x14ac:dyDescent="0.25">
      <c r="A20">
        <f>A19+('Slit Guide'!D$6/2-'Slit Guide'!D$5/2)/150</f>
        <v>1.0400000000000005</v>
      </c>
      <c r="B20">
        <f>B19+('Slit Guide'!D$6-'Slit Guide'!D$5)/150</f>
        <v>2.080000000000001</v>
      </c>
      <c r="C20" s="3">
        <f>240/(SIN(RADIANS($A20))/TAN(RADIANS('Slit Guide'!$D$16*1.6)/2)+COS(RADIANS($A20)))+240/(SIN(RADIANS($A20))/TAN(RADIANS('Slit Guide'!$D$16*1.6)/2)-COS(RADIANS($A20)))</f>
        <v>11.545766128435115</v>
      </c>
      <c r="D20" s="3">
        <f>(240*SIN(RADIANS(A20))*SIN(RADIANS('Slit Guide'!$D$16*1.6)))/(SIN(RADIANS(A20))^2-SIN(RADIANS('Slit Guide'!$D$16*1.6/2))^2)</f>
        <v>11.545766128435114</v>
      </c>
    </row>
    <row r="21" spans="1:4" x14ac:dyDescent="0.25">
      <c r="A21">
        <f>A20+('Slit Guide'!D$6/2-'Slit Guide'!D$5/2)/150</f>
        <v>1.0700000000000005</v>
      </c>
      <c r="B21">
        <f>B20+('Slit Guide'!D$6-'Slit Guide'!D$5)/150</f>
        <v>2.140000000000001</v>
      </c>
      <c r="C21" s="3">
        <f>240/(SIN(RADIANS($A21))/TAN(RADIANS('Slit Guide'!$D$16*1.6)/2)+COS(RADIANS($A21)))+240/(SIN(RADIANS($A21))/TAN(RADIANS('Slit Guide'!$D$16*1.6)/2)-COS(RADIANS($A21)))</f>
        <v>11.221730400823038</v>
      </c>
      <c r="D21" s="3">
        <f>(240*SIN(RADIANS(A21))*SIN(RADIANS('Slit Guide'!$D$16*1.6)))/(SIN(RADIANS(A21))^2-SIN(RADIANS('Slit Guide'!$D$16*1.6/2))^2)</f>
        <v>11.22173040082304</v>
      </c>
    </row>
    <row r="22" spans="1:4" x14ac:dyDescent="0.25">
      <c r="A22">
        <f>A21+('Slit Guide'!D$6/2-'Slit Guide'!D$5/2)/150</f>
        <v>1.1000000000000005</v>
      </c>
      <c r="B22">
        <f>B21+('Slit Guide'!D$6-'Slit Guide'!D$5)/150</f>
        <v>2.2000000000000011</v>
      </c>
      <c r="C22" s="3">
        <f>240/(SIN(RADIANS($A22))/TAN(RADIANS('Slit Guide'!$D$16*1.6)/2)+COS(RADIANS($A22)))+240/(SIN(RADIANS($A22))/TAN(RADIANS('Slit Guide'!$D$16*1.6)/2)-COS(RADIANS($A22)))</f>
        <v>10.915398523001567</v>
      </c>
      <c r="D22" s="3">
        <f>(240*SIN(RADIANS(A22))*SIN(RADIANS('Slit Guide'!$D$16*1.6)))/(SIN(RADIANS(A22))^2-SIN(RADIANS('Slit Guide'!$D$16*1.6/2))^2)</f>
        <v>10.915398523001567</v>
      </c>
    </row>
    <row r="23" spans="1:4" x14ac:dyDescent="0.25">
      <c r="A23">
        <f>A22+('Slit Guide'!D$6/2-'Slit Guide'!D$5/2)/150</f>
        <v>1.1300000000000006</v>
      </c>
      <c r="B23">
        <f>B22+('Slit Guide'!D$6-'Slit Guide'!D$5)/150</f>
        <v>2.2600000000000011</v>
      </c>
      <c r="C23" s="3">
        <f>240/(SIN(RADIANS($A23))/TAN(RADIANS('Slit Guide'!$D$16*1.6)/2)+COS(RADIANS($A23)))+240/(SIN(RADIANS($A23))/TAN(RADIANS('Slit Guide'!$D$16*1.6)/2)-COS(RADIANS($A23)))</f>
        <v>10.625357577702463</v>
      </c>
      <c r="D23" s="3">
        <f>(240*SIN(RADIANS(A23))*SIN(RADIANS('Slit Guide'!$D$16*1.6)))/(SIN(RADIANS(A23))^2-SIN(RADIANS('Slit Guide'!$D$16*1.6/2))^2)</f>
        <v>10.625357577702463</v>
      </c>
    </row>
    <row r="24" spans="1:4" x14ac:dyDescent="0.25">
      <c r="A24">
        <f>A23+('Slit Guide'!D$6/2-'Slit Guide'!D$5/2)/150</f>
        <v>1.1600000000000006</v>
      </c>
      <c r="B24">
        <f>B23+('Slit Guide'!D$6-'Slit Guide'!D$5)/150</f>
        <v>2.3200000000000012</v>
      </c>
      <c r="C24" s="3">
        <f>240/(SIN(RADIANS($A24))/TAN(RADIANS('Slit Guide'!$D$16*1.6)/2)+COS(RADIANS($A24)))+240/(SIN(RADIANS($A24))/TAN(RADIANS('Slit Guide'!$D$16*1.6)/2)-COS(RADIANS($A24)))</f>
        <v>10.350341169406882</v>
      </c>
      <c r="D24" s="3">
        <f>(240*SIN(RADIANS(A24))*SIN(RADIANS('Slit Guide'!$D$16*1.6)))/(SIN(RADIANS(A24))^2-SIN(RADIANS('Slit Guide'!$D$16*1.6/2))^2)</f>
        <v>10.350341169406883</v>
      </c>
    </row>
    <row r="25" spans="1:4" x14ac:dyDescent="0.25">
      <c r="A25">
        <f>A24+('Slit Guide'!D$6/2-'Slit Guide'!D$5/2)/150</f>
        <v>1.1900000000000006</v>
      </c>
      <c r="B25">
        <f>B24+('Slit Guide'!D$6-'Slit Guide'!D$5)/150</f>
        <v>2.3800000000000012</v>
      </c>
      <c r="C25" s="3">
        <f>240/(SIN(RADIANS($A25))/TAN(RADIANS('Slit Guide'!$D$16*1.6)/2)+COS(RADIANS($A25)))+240/(SIN(RADIANS($A25))/TAN(RADIANS('Slit Guide'!$D$16*1.6)/2)-COS(RADIANS($A25)))</f>
        <v>10.089210903067519</v>
      </c>
      <c r="D25" s="3">
        <f>(240*SIN(RADIANS(A25))*SIN(RADIANS('Slit Guide'!$D$16*1.6)))/(SIN(RADIANS(A25))^2-SIN(RADIANS('Slit Guide'!$D$16*1.6/2))^2)</f>
        <v>10.089210903067519</v>
      </c>
    </row>
    <row r="26" spans="1:4" x14ac:dyDescent="0.25">
      <c r="A26">
        <f>A25+('Slit Guide'!D$6/2-'Slit Guide'!D$5/2)/150</f>
        <v>1.2200000000000006</v>
      </c>
      <c r="B26">
        <f>B25+('Slit Guide'!D$6-'Slit Guide'!D$5)/150</f>
        <v>2.4400000000000013</v>
      </c>
      <c r="C26" s="3">
        <f>240/(SIN(RADIANS($A26))/TAN(RADIANS('Slit Guide'!$D$16*1.6)/2)+COS(RADIANS($A26)))+240/(SIN(RADIANS($A26))/TAN(RADIANS('Slit Guide'!$D$16*1.6)/2)-COS(RADIANS($A26)))</f>
        <v>9.8409406041344418</v>
      </c>
      <c r="D26" s="3">
        <f>(240*SIN(RADIANS(A26))*SIN(RADIANS('Slit Guide'!$D$16*1.6)))/(SIN(RADIANS(A26))^2-SIN(RADIANS('Slit Guide'!$D$16*1.6/2))^2)</f>
        <v>9.8409406041344418</v>
      </c>
    </row>
    <row r="27" spans="1:4" x14ac:dyDescent="0.25">
      <c r="A27">
        <f>A26+('Slit Guide'!D$6/2-'Slit Guide'!D$5/2)/150</f>
        <v>1.2500000000000007</v>
      </c>
      <c r="B27">
        <f>B26+('Slit Guide'!D$6-'Slit Guide'!D$5)/150</f>
        <v>2.5000000000000013</v>
      </c>
      <c r="C27" s="3">
        <f>240/(SIN(RADIANS($A27))/TAN(RADIANS('Slit Guide'!$D$16*1.6)/2)+COS(RADIANS($A27)))+240/(SIN(RADIANS($A27))/TAN(RADIANS('Slit Guide'!$D$16*1.6)/2)-COS(RADIANS($A27)))</f>
        <v>9.6046028177414229</v>
      </c>
      <c r="D27" s="3">
        <f>(240*SIN(RADIANS(A27))*SIN(RADIANS('Slit Guide'!$D$16*1.6)))/(SIN(RADIANS(A27))^2-SIN(RADIANS('Slit Guide'!$D$16*1.6/2))^2)</f>
        <v>9.6046028177414211</v>
      </c>
    </row>
    <row r="28" spans="1:4" x14ac:dyDescent="0.25">
      <c r="A28">
        <f>A27+('Slit Guide'!D$6/2-'Slit Guide'!D$5/2)/150</f>
        <v>1.2800000000000007</v>
      </c>
      <c r="B28">
        <f>B27+('Slit Guide'!D$6-'Slit Guide'!D$5)/150</f>
        <v>2.5600000000000014</v>
      </c>
      <c r="C28" s="3">
        <f>240/(SIN(RADIANS($A28))/TAN(RADIANS('Slit Guide'!$D$16*1.6)/2)+COS(RADIANS($A28)))+240/(SIN(RADIANS($A28))/TAN(RADIANS('Slit Guide'!$D$16*1.6)/2)-COS(RADIANS($A28)))</f>
        <v>9.3793572118882924</v>
      </c>
      <c r="D28" s="3">
        <f>(240*SIN(RADIANS(A28))*SIN(RADIANS('Slit Guide'!$D$16*1.6)))/(SIN(RADIANS(A28))^2-SIN(RADIANS('Slit Guide'!$D$16*1.6/2))^2)</f>
        <v>9.3793572118882942</v>
      </c>
    </row>
    <row r="29" spans="1:4" x14ac:dyDescent="0.25">
      <c r="A29">
        <f>A28+('Slit Guide'!D$6/2-'Slit Guide'!D$5/2)/150</f>
        <v>1.3100000000000007</v>
      </c>
      <c r="B29">
        <f>B28+('Slit Guide'!D$6-'Slit Guide'!D$5)/150</f>
        <v>2.6200000000000014</v>
      </c>
      <c r="C29" s="3">
        <f>240/(SIN(RADIANS($A29))/TAN(RADIANS('Slit Guide'!$D$16*1.6)/2)+COS(RADIANS($A29)))+240/(SIN(RADIANS($A29))/TAN(RADIANS('Slit Guide'!$D$16*1.6)/2)-COS(RADIANS($A29)))</f>
        <v>9.1644405784343732</v>
      </c>
      <c r="D29" s="3">
        <f>(240*SIN(RADIANS(A29))*SIN(RADIANS('Slit Guide'!$D$16*1.6)))/(SIN(RADIANS(A29))^2-SIN(RADIANS('Slit Guide'!$D$16*1.6/2))^2)</f>
        <v>9.1644405784343768</v>
      </c>
    </row>
    <row r="30" spans="1:4" x14ac:dyDescent="0.25">
      <c r="A30">
        <f>A29+('Slit Guide'!D$6/2-'Slit Guide'!D$5/2)/150</f>
        <v>1.3400000000000007</v>
      </c>
      <c r="B30">
        <f>B29+('Slit Guide'!D$6-'Slit Guide'!D$5)/150</f>
        <v>2.6800000000000015</v>
      </c>
      <c r="C30" s="3">
        <f>240/(SIN(RADIANS($A30))/TAN(RADIANS('Slit Guide'!$D$16*1.6)/2)+COS(RADIANS($A30)))+240/(SIN(RADIANS($A30))/TAN(RADIANS('Slit Guide'!$D$16*1.6)/2)-COS(RADIANS($A30)))</f>
        <v>8.9591581807450531</v>
      </c>
      <c r="D30" s="3">
        <f>(240*SIN(RADIANS(A30))*SIN(RADIANS('Slit Guide'!$D$16*1.6)))/(SIN(RADIANS(A30))^2-SIN(RADIANS('Slit Guide'!$D$16*1.6/2))^2)</f>
        <v>8.9591581807450513</v>
      </c>
    </row>
    <row r="31" spans="1:4" x14ac:dyDescent="0.25">
      <c r="A31">
        <f>A30+('Slit Guide'!D$6/2-'Slit Guide'!D$5/2)/150</f>
        <v>1.3700000000000008</v>
      </c>
      <c r="B31">
        <f>B30+('Slit Guide'!D$6-'Slit Guide'!D$5)/150</f>
        <v>2.7400000000000015</v>
      </c>
      <c r="C31" s="3">
        <f>240/(SIN(RADIANS($A31))/TAN(RADIANS('Slit Guide'!$D$16*1.6)/2)+COS(RADIANS($A31)))+240/(SIN(RADIANS($A31))/TAN(RADIANS('Slit Guide'!$D$16*1.6)/2)-COS(RADIANS($A31)))</f>
        <v>8.7628762409760874</v>
      </c>
      <c r="D31" s="3">
        <f>(240*SIN(RADIANS(A31))*SIN(RADIANS('Slit Guide'!$D$16*1.6)))/(SIN(RADIANS(A31))^2-SIN(RADIANS('Slit Guide'!$D$16*1.6/2))^2)</f>
        <v>8.7628762409760892</v>
      </c>
    </row>
    <row r="32" spans="1:4" x14ac:dyDescent="0.25">
      <c r="A32">
        <f>A31+('Slit Guide'!D$6/2-'Slit Guide'!D$5/2)/150</f>
        <v>1.4000000000000008</v>
      </c>
      <c r="B32">
        <f>B31+('Slit Guide'!D$6-'Slit Guide'!D$5)/150</f>
        <v>2.8000000000000016</v>
      </c>
      <c r="C32" s="3">
        <f>240/(SIN(RADIANS($A32))/TAN(RADIANS('Slit Guide'!$D$16*1.6)/2)+COS(RADIANS($A32)))+240/(SIN(RADIANS($A32))/TAN(RADIANS('Slit Guide'!$D$16*1.6)/2)-COS(RADIANS($A32)))</f>
        <v>8.5750153955796424</v>
      </c>
      <c r="D32" s="3">
        <f>(240*SIN(RADIANS(A32))*SIN(RADIANS('Slit Guide'!$D$16*1.6)))/(SIN(RADIANS(A32))^2-SIN(RADIANS('Slit Guide'!$D$16*1.6/2))^2)</f>
        <v>8.5750153955796424</v>
      </c>
    </row>
    <row r="33" spans="1:4" x14ac:dyDescent="0.25">
      <c r="A33">
        <f>A32+('Slit Guide'!D$6/2-'Slit Guide'!D$5/2)/150</f>
        <v>1.4300000000000008</v>
      </c>
      <c r="B33">
        <f>B32+('Slit Guide'!D$6-'Slit Guide'!D$5)/150</f>
        <v>2.8600000000000017</v>
      </c>
      <c r="C33" s="3">
        <f>240/(SIN(RADIANS($A33))/TAN(RADIANS('Slit Guide'!$D$16*1.6)/2)+COS(RADIANS($A33)))+240/(SIN(RADIANS($A33))/TAN(RADIANS('Slit Guide'!$D$16*1.6)/2)-COS(RADIANS($A33)))</f>
        <v>8.3950449764711461</v>
      </c>
      <c r="D33" s="3">
        <f>(240*SIN(RADIANS(A33))*SIN(RADIANS('Slit Guide'!$D$16*1.6)))/(SIN(RADIANS(A33))^2-SIN(RADIANS('Slit Guide'!$D$16*1.6/2))^2)</f>
        <v>8.3950449764711479</v>
      </c>
    </row>
    <row r="34" spans="1:4" x14ac:dyDescent="0.25">
      <c r="A34">
        <f>A33+('Slit Guide'!D$6/2-'Slit Guide'!D$5/2)/150</f>
        <v>1.4600000000000009</v>
      </c>
      <c r="B34">
        <f>B33+('Slit Guide'!D$6-'Slit Guide'!D$5)/150</f>
        <v>2.9200000000000017</v>
      </c>
      <c r="C34" s="3">
        <f>240/(SIN(RADIANS($A34))/TAN(RADIANS('Slit Guide'!$D$16*1.6)/2)+COS(RADIANS($A34)))+240/(SIN(RADIANS($A34))/TAN(RADIANS('Slit Guide'!$D$16*1.6)/2)-COS(RADIANS($A34)))</f>
        <v>8.2224779987981016</v>
      </c>
      <c r="D34" s="3">
        <f>(240*SIN(RADIANS(A34))*SIN(RADIANS('Slit Guide'!$D$16*1.6)))/(SIN(RADIANS(A34))^2-SIN(RADIANS('Slit Guide'!$D$16*1.6/2))^2)</f>
        <v>8.2224779987981016</v>
      </c>
    </row>
    <row r="35" spans="1:4" x14ac:dyDescent="0.25">
      <c r="A35">
        <f>A34+('Slit Guide'!D$6/2-'Slit Guide'!D$5/2)/150</f>
        <v>1.4900000000000009</v>
      </c>
      <c r="B35">
        <f>B34+('Slit Guide'!D$6-'Slit Guide'!D$5)/150</f>
        <v>2.9800000000000018</v>
      </c>
      <c r="C35" s="3">
        <f>240/(SIN(RADIANS($A35))/TAN(RADIANS('Slit Guide'!$D$16*1.6)/2)+COS(RADIANS($A35)))+240/(SIN(RADIANS($A35))/TAN(RADIANS('Slit Guide'!$D$16*1.6)/2)-COS(RADIANS($A35)))</f>
        <v>8.0568667554817495</v>
      </c>
      <c r="D35" s="3">
        <f>(240*SIN(RADIANS(A35))*SIN(RADIANS('Slit Guide'!$D$16*1.6)))/(SIN(RADIANS(A35))^2-SIN(RADIANS('Slit Guide'!$D$16*1.6/2))^2)</f>
        <v>8.0568667554817495</v>
      </c>
    </row>
    <row r="36" spans="1:4" x14ac:dyDescent="0.25">
      <c r="A36">
        <f>A35+('Slit Guide'!D$6/2-'Slit Guide'!D$5/2)/150</f>
        <v>1.5200000000000009</v>
      </c>
      <c r="B36">
        <f>B35+('Slit Guide'!D$6-'Slit Guide'!D$5)/150</f>
        <v>3.0400000000000018</v>
      </c>
      <c r="C36" s="3">
        <f>240/(SIN(RADIANS($A36))/TAN(RADIANS('Slit Guide'!$D$16*1.6)/2)+COS(RADIANS($A36)))+240/(SIN(RADIANS($A36))/TAN(RADIANS('Slit Guide'!$D$16*1.6)/2)-COS(RADIANS($A36)))</f>
        <v>7.8977989345066764</v>
      </c>
      <c r="D36" s="3">
        <f>(240*SIN(RADIANS(A36))*SIN(RADIANS('Slit Guide'!$D$16*1.6)))/(SIN(RADIANS(A36))^2-SIN(RADIANS('Slit Guide'!$D$16*1.6/2))^2)</f>
        <v>7.897798934506679</v>
      </c>
    </row>
    <row r="37" spans="1:4" x14ac:dyDescent="0.25">
      <c r="A37">
        <f>A36+('Slit Guide'!D$6/2-'Slit Guide'!D$5/2)/150</f>
        <v>1.5500000000000009</v>
      </c>
      <c r="B37">
        <f>B36+('Slit Guide'!D$6-'Slit Guide'!D$5)/150</f>
        <v>3.1000000000000019</v>
      </c>
      <c r="C37" s="3">
        <f>240/(SIN(RADIANS($A37))/TAN(RADIANS('Slit Guide'!$D$16*1.6)/2)+COS(RADIANS($A37)))+240/(SIN(RADIANS($A37))/TAN(RADIANS('Slit Guide'!$D$16*1.6)/2)-COS(RADIANS($A37)))</f>
        <v>7.7448941879765627</v>
      </c>
      <c r="D37" s="3">
        <f>(240*SIN(RADIANS(A37))*SIN(RADIANS('Slit Guide'!$D$16*1.6)))/(SIN(RADIANS(A37))^2-SIN(RADIANS('Slit Guide'!$D$16*1.6/2))^2)</f>
        <v>7.7448941879765654</v>
      </c>
    </row>
    <row r="38" spans="1:4" x14ac:dyDescent="0.25">
      <c r="A38">
        <f>A37+('Slit Guide'!D$6/2-'Slit Guide'!D$5/2)/150</f>
        <v>1.580000000000001</v>
      </c>
      <c r="B38">
        <f>B37+('Slit Guide'!D$6-'Slit Guide'!D$5)/150</f>
        <v>3.1600000000000019</v>
      </c>
      <c r="C38" s="3">
        <f>240/(SIN(RADIANS($A38))/TAN(RADIANS('Slit Guide'!$D$16*1.6)/2)+COS(RADIANS($A38)))+240/(SIN(RADIANS($A38))/TAN(RADIANS('Slit Guide'!$D$16*1.6)/2)-COS(RADIANS($A38)))</f>
        <v>7.5978010927626594</v>
      </c>
      <c r="D38" s="3">
        <f>(240*SIN(RADIANS(A38))*SIN(RADIANS('Slit Guide'!$D$16*1.6)))/(SIN(RADIANS(A38))^2-SIN(RADIANS('Slit Guide'!$D$16*1.6/2))^2)</f>
        <v>7.5978010927626611</v>
      </c>
    </row>
    <row r="39" spans="1:4" x14ac:dyDescent="0.25">
      <c r="A39">
        <f>A38+('Slit Guide'!D$6/2-'Slit Guide'!D$5/2)/150</f>
        <v>1.610000000000001</v>
      </c>
      <c r="B39">
        <f>B38+('Slit Guide'!D$6-'Slit Guide'!D$5)/150</f>
        <v>3.220000000000002</v>
      </c>
      <c r="C39" s="3">
        <f>240/(SIN(RADIANS($A39))/TAN(RADIANS('Slit Guide'!$D$16*1.6)/2)+COS(RADIANS($A39)))+240/(SIN(RADIANS($A39))/TAN(RADIANS('Slit Guide'!$D$16*1.6)/2)-COS(RADIANS($A39)))</f>
        <v>7.4561944515624088</v>
      </c>
      <c r="D39" s="3">
        <f>(240*SIN(RADIANS(A39))*SIN(RADIANS('Slit Guide'!$D$16*1.6)))/(SIN(RADIANS(A39))^2-SIN(RADIANS('Slit Guide'!$D$16*1.6/2))^2)</f>
        <v>7.4561944515624097</v>
      </c>
    </row>
    <row r="40" spans="1:4" x14ac:dyDescent="0.25">
      <c r="A40">
        <f>A39+('Slit Guide'!D$6/2-'Slit Guide'!D$5/2)/150</f>
        <v>1.640000000000001</v>
      </c>
      <c r="B40">
        <f>B39+('Slit Guide'!D$6-'Slit Guide'!D$5)/150</f>
        <v>3.280000000000002</v>
      </c>
      <c r="C40" s="3">
        <f>240/(SIN(RADIANS($A40))/TAN(RADIANS('Slit Guide'!$D$16*1.6)/2)+COS(RADIANS($A40)))+240/(SIN(RADIANS($A40))/TAN(RADIANS('Slit Guide'!$D$16*1.6)/2)-COS(RADIANS($A40)))</f>
        <v>7.3197728906927111</v>
      </c>
      <c r="D40" s="3">
        <f>(240*SIN(RADIANS(A40))*SIN(RADIANS('Slit Guide'!$D$16*1.6)))/(SIN(RADIANS(A40))^2-SIN(RADIANS('Slit Guide'!$D$16*1.6/2))^2)</f>
        <v>7.3197728906927111</v>
      </c>
    </row>
    <row r="41" spans="1:4" x14ac:dyDescent="0.25">
      <c r="A41">
        <f>A40+('Slit Guide'!D$6/2-'Slit Guide'!D$5/2)/150</f>
        <v>1.670000000000001</v>
      </c>
      <c r="B41">
        <f>B40+('Slit Guide'!D$6-'Slit Guide'!D$5)/150</f>
        <v>3.3400000000000021</v>
      </c>
      <c r="C41" s="3">
        <f>240/(SIN(RADIANS($A41))/TAN(RADIANS('Slit Guide'!$D$16*1.6)/2)+COS(RADIANS($A41)))+240/(SIN(RADIANS($A41))/TAN(RADIANS('Slit Guide'!$D$16*1.6)/2)-COS(RADIANS($A41)))</f>
        <v>7.188256717232564</v>
      </c>
      <c r="D41" s="3">
        <f>(240*SIN(RADIANS(A41))*SIN(RADIANS('Slit Guide'!$D$16*1.6)))/(SIN(RADIANS(A41))^2-SIN(RADIANS('Slit Guide'!$D$16*1.6/2))^2)</f>
        <v>7.1882567172325658</v>
      </c>
    </row>
    <row r="42" spans="1:4" x14ac:dyDescent="0.25">
      <c r="A42">
        <f>A41+('Slit Guide'!D$6/2-'Slit Guide'!D$5/2)/150</f>
        <v>1.7000000000000011</v>
      </c>
      <c r="B42">
        <f>B41+('Slit Guide'!D$6-'Slit Guide'!D$5)/150</f>
        <v>3.4000000000000021</v>
      </c>
      <c r="C42" s="3">
        <f>240/(SIN(RADIANS($A42))/TAN(RADIANS('Slit Guide'!$D$16*1.6)/2)+COS(RADIANS($A42)))+240/(SIN(RADIANS($A42))/TAN(RADIANS('Slit Guide'!$D$16*1.6)/2)-COS(RADIANS($A42)))</f>
        <v>7.061386003418888</v>
      </c>
      <c r="D42" s="3">
        <f>(240*SIN(RADIANS(A42))*SIN(RADIANS('Slit Guide'!$D$16*1.6)))/(SIN(RADIANS(A42))^2-SIN(RADIANS('Slit Guide'!$D$16*1.6/2))^2)</f>
        <v>7.061386003418888</v>
      </c>
    </row>
    <row r="43" spans="1:4" x14ac:dyDescent="0.25">
      <c r="A43">
        <f>A42+('Slit Guide'!D$6/2-'Slit Guide'!D$5/2)/150</f>
        <v>1.7300000000000011</v>
      </c>
      <c r="B43">
        <f>B42+('Slit Guide'!D$6-'Slit Guide'!D$5)/150</f>
        <v>3.4600000000000022</v>
      </c>
      <c r="C43" s="3">
        <f>240/(SIN(RADIANS($A43))/TAN(RADIANS('Slit Guide'!$D$16*1.6)/2)+COS(RADIANS($A43)))+240/(SIN(RADIANS($A43))/TAN(RADIANS('Slit Guide'!$D$16*1.6)/2)-COS(RADIANS($A43)))</f>
        <v>6.9389188706608032</v>
      </c>
      <c r="D43" s="3">
        <f>(240*SIN(RADIANS(A43))*SIN(RADIANS('Slit Guide'!$D$16*1.6)))/(SIN(RADIANS(A43))^2-SIN(RADIANS('Slit Guide'!$D$16*1.6/2))^2)</f>
        <v>6.9389188706608032</v>
      </c>
    </row>
    <row r="44" spans="1:4" x14ac:dyDescent="0.25">
      <c r="A44">
        <f>A43+('Slit Guide'!D$6/2-'Slit Guide'!D$5/2)/150</f>
        <v>1.7600000000000011</v>
      </c>
      <c r="B44">
        <f>B43+('Slit Guide'!D$6-'Slit Guide'!D$5)/150</f>
        <v>3.5200000000000022</v>
      </c>
      <c r="C44" s="3">
        <f>240/(SIN(RADIANS($A44))/TAN(RADIANS('Slit Guide'!$D$16*1.6)/2)+COS(RADIANS($A44)))+240/(SIN(RADIANS($A44))/TAN(RADIANS('Slit Guide'!$D$16*1.6)/2)-COS(RADIANS($A44)))</f>
        <v>6.8206299493135099</v>
      </c>
      <c r="D44" s="3">
        <f>(240*SIN(RADIANS(A44))*SIN(RADIANS('Slit Guide'!$D$16*1.6)))/(SIN(RADIANS(A44))^2-SIN(RADIANS('Slit Guide'!$D$16*1.6/2))^2)</f>
        <v>6.8206299493135116</v>
      </c>
    </row>
    <row r="45" spans="1:4" x14ac:dyDescent="0.25">
      <c r="A45">
        <f>A44+('Slit Guide'!D$6/2-'Slit Guide'!D$5/2)/150</f>
        <v>1.7900000000000011</v>
      </c>
      <c r="B45">
        <f>B44+('Slit Guide'!D$6-'Slit Guide'!D$5)/150</f>
        <v>3.5800000000000023</v>
      </c>
      <c r="C45" s="3">
        <f>240/(SIN(RADIANS($A45))/TAN(RADIANS('Slit Guide'!$D$16*1.6)/2)+COS(RADIANS($A45)))+240/(SIN(RADIANS($A45))/TAN(RADIANS('Slit Guide'!$D$16*1.6)/2)-COS(RADIANS($A45)))</f>
        <v>6.7063089935577143</v>
      </c>
      <c r="D45" s="3">
        <f>(240*SIN(RADIANS(A45))*SIN(RADIANS('Slit Guide'!$D$16*1.6)))/(SIN(RADIANS(A45))^2-SIN(RADIANS('Slit Guide'!$D$16*1.6/2))^2)</f>
        <v>6.7063089935577151</v>
      </c>
    </row>
    <row r="46" spans="1:4" x14ac:dyDescent="0.25">
      <c r="A46">
        <f>A45+('Slit Guide'!D$6/2-'Slit Guide'!D$5/2)/150</f>
        <v>1.8200000000000012</v>
      </c>
      <c r="B46">
        <f>B45+('Slit Guide'!D$6-'Slit Guide'!D$5)/150</f>
        <v>3.6400000000000023</v>
      </c>
      <c r="C46" s="3">
        <f>240/(SIN(RADIANS($A46))/TAN(RADIANS('Slit Guide'!$D$16*1.6)/2)+COS(RADIANS($A46)))+240/(SIN(RADIANS($A46))/TAN(RADIANS('Slit Guide'!$D$16*1.6)/2)-COS(RADIANS($A46)))</f>
        <v>6.5957596334592257</v>
      </c>
      <c r="D46" s="3">
        <f>(240*SIN(RADIANS(A46))*SIN(RADIANS('Slit Guide'!$D$16*1.6)))/(SIN(RADIANS(A46))^2-SIN(RADIANS('Slit Guide'!$D$16*1.6/2))^2)</f>
        <v>6.5957596334592257</v>
      </c>
    </row>
    <row r="47" spans="1:4" x14ac:dyDescent="0.25">
      <c r="A47">
        <f>A46+('Slit Guide'!D$6/2-'Slit Guide'!D$5/2)/150</f>
        <v>1.8500000000000012</v>
      </c>
      <c r="B47">
        <f>B46+('Slit Guide'!D$6-'Slit Guide'!D$5)/150</f>
        <v>3.7000000000000024</v>
      </c>
      <c r="C47" s="3">
        <f>240/(SIN(RADIANS($A47))/TAN(RADIANS('Slit Guide'!$D$16*1.6)/2)+COS(RADIANS($A47)))+240/(SIN(RADIANS($A47))/TAN(RADIANS('Slit Guide'!$D$16*1.6)/2)-COS(RADIANS($A47)))</f>
        <v>6.4887982486128113</v>
      </c>
      <c r="D47" s="3">
        <f>(240*SIN(RADIANS(A47))*SIN(RADIANS('Slit Guide'!$D$16*1.6)))/(SIN(RADIANS(A47))^2-SIN(RADIANS('Slit Guide'!$D$16*1.6/2))^2)</f>
        <v>6.4887982486128122</v>
      </c>
    </row>
    <row r="48" spans="1:4" x14ac:dyDescent="0.25">
      <c r="A48">
        <f>A47+('Slit Guide'!D$6/2-'Slit Guide'!D$5/2)/150</f>
        <v>1.8800000000000012</v>
      </c>
      <c r="B48">
        <f>B47+('Slit Guide'!D$6-'Slit Guide'!D$5)/150</f>
        <v>3.7600000000000025</v>
      </c>
      <c r="C48" s="3">
        <f>240/(SIN(RADIANS($A48))/TAN(RADIANS('Slit Guide'!$D$16*1.6)/2)+COS(RADIANS($A48)))+240/(SIN(RADIANS($A48))/TAN(RADIANS('Slit Guide'!$D$16*1.6)/2)-COS(RADIANS($A48)))</f>
        <v>6.3852529497687662</v>
      </c>
      <c r="D48" s="3">
        <f>(240*SIN(RADIANS(A48))*SIN(RADIANS('Slit Guide'!$D$16*1.6)))/(SIN(RADIANS(A48))^2-SIN(RADIANS('Slit Guide'!$D$16*1.6/2))^2)</f>
        <v>6.3852529497687662</v>
      </c>
    </row>
    <row r="49" spans="1:4" x14ac:dyDescent="0.25">
      <c r="A49">
        <f>A48+('Slit Guide'!D$6/2-'Slit Guide'!D$5/2)/150</f>
        <v>1.9100000000000013</v>
      </c>
      <c r="B49">
        <f>B48+('Slit Guide'!D$6-'Slit Guide'!D$5)/150</f>
        <v>3.8200000000000025</v>
      </c>
      <c r="C49" s="3">
        <f>240/(SIN(RADIANS($A49))/TAN(RADIANS('Slit Guide'!$D$16*1.6)/2)+COS(RADIANS($A49)))+240/(SIN(RADIANS($A49))/TAN(RADIANS('Slit Guide'!$D$16*1.6)/2)-COS(RADIANS($A49)))</f>
        <v>6.2849626565525449</v>
      </c>
      <c r="D49" s="3">
        <f>(240*SIN(RADIANS(A49))*SIN(RADIANS('Slit Guide'!$D$16*1.6)))/(SIN(RADIANS(A49))^2-SIN(RADIANS('Slit Guide'!$D$16*1.6/2))^2)</f>
        <v>6.2849626565525449</v>
      </c>
    </row>
    <row r="50" spans="1:4" x14ac:dyDescent="0.25">
      <c r="A50">
        <f>A49+('Slit Guide'!D$6/2-'Slit Guide'!D$5/2)/150</f>
        <v>1.9400000000000013</v>
      </c>
      <c r="B50">
        <f>B49+('Slit Guide'!D$6-'Slit Guide'!D$5)/150</f>
        <v>3.8800000000000026</v>
      </c>
      <c r="C50" s="3">
        <f>240/(SIN(RADIANS($A50))/TAN(RADIANS('Slit Guide'!$D$16*1.6)/2)+COS(RADIANS($A50)))+240/(SIN(RADIANS($A50))/TAN(RADIANS('Slit Guide'!$D$16*1.6)/2)-COS(RADIANS($A50)))</f>
        <v>6.1877762608610585</v>
      </c>
      <c r="D50" s="3">
        <f>(240*SIN(RADIANS(A50))*SIN(RADIANS('Slit Guide'!$D$16*1.6)))/(SIN(RADIANS(A50))^2-SIN(RADIANS('Slit Guide'!$D$16*1.6/2))^2)</f>
        <v>6.1877762608610585</v>
      </c>
    </row>
    <row r="51" spans="1:4" x14ac:dyDescent="0.25">
      <c r="A51">
        <f>A50+('Slit Guide'!D$6/2-'Slit Guide'!D$5/2)/150</f>
        <v>1.9700000000000013</v>
      </c>
      <c r="B51">
        <f>B50+('Slit Guide'!D$6-'Slit Guide'!D$5)/150</f>
        <v>3.9400000000000026</v>
      </c>
      <c r="C51" s="3">
        <f>240/(SIN(RADIANS($A51))/TAN(RADIANS('Slit Guide'!$D$16*1.6)/2)+COS(RADIANS($A51)))+240/(SIN(RADIANS($A51))/TAN(RADIANS('Slit Guide'!$D$16*1.6)/2)-COS(RADIANS($A51)))</f>
        <v>6.0935518667901487</v>
      </c>
      <c r="D51" s="3">
        <f>(240*SIN(RADIANS(A51))*SIN(RADIANS('Slit Guide'!$D$16*1.6)))/(SIN(RADIANS(A51))^2-SIN(RADIANS('Slit Guide'!$D$16*1.6/2))^2)</f>
        <v>6.0935518667901487</v>
      </c>
    </row>
    <row r="52" spans="1:4" x14ac:dyDescent="0.25">
      <c r="A52">
        <f>A51+('Slit Guide'!D$6/2-'Slit Guide'!D$5/2)/150</f>
        <v>2.0000000000000013</v>
      </c>
      <c r="B52">
        <f>B51+('Slit Guide'!D$6-'Slit Guide'!D$5)/150</f>
        <v>4.0000000000000027</v>
      </c>
      <c r="C52" s="3">
        <f>240/(SIN(RADIANS($A52))/TAN(RADIANS('Slit Guide'!$D$16*1.6)/2)+COS(RADIANS($A52)))+240/(SIN(RADIANS($A52))/TAN(RADIANS('Slit Guide'!$D$16*1.6)/2)-COS(RADIANS($A52)))</f>
        <v>6.0021560990468963</v>
      </c>
      <c r="D52" s="3">
        <f>(240*SIN(RADIANS(A52))*SIN(RADIANS('Slit Guide'!$D$16*1.6)))/(SIN(RADIANS(A52))^2-SIN(RADIANS('Slit Guide'!$D$16*1.6/2))^2)</f>
        <v>6.0021560990468954</v>
      </c>
    </row>
    <row r="53" spans="1:4" x14ac:dyDescent="0.25">
      <c r="A53">
        <f>A52+('Slit Guide'!D$6/2-'Slit Guide'!D$5/2)/150</f>
        <v>2.0300000000000011</v>
      </c>
      <c r="B53">
        <f>B52+('Slit Guide'!D$6-'Slit Guide'!D$5)/150</f>
        <v>4.0600000000000023</v>
      </c>
      <c r="C53" s="3">
        <f>240/(SIN(RADIANS($A53))/TAN(RADIANS('Slit Guide'!$D$16*1.6)/2)+COS(RADIANS($A53)))+240/(SIN(RADIANS($A53))/TAN(RADIANS('Slit Guide'!$D$16*1.6)/2)-COS(RADIANS($A53)))</f>
        <v>5.9134634727530466</v>
      </c>
      <c r="D53" s="3">
        <f>(240*SIN(RADIANS(A53))*SIN(RADIANS('Slit Guide'!$D$16*1.6)))/(SIN(RADIANS(A53))^2-SIN(RADIANS('Slit Guide'!$D$16*1.6/2))^2)</f>
        <v>5.9134634727530457</v>
      </c>
    </row>
    <row r="54" spans="1:4" x14ac:dyDescent="0.25">
      <c r="A54">
        <f>A53+('Slit Guide'!D$6/2-'Slit Guide'!D$5/2)/150</f>
        <v>2.0600000000000009</v>
      </c>
      <c r="B54">
        <f>B53+('Slit Guide'!D$6-'Slit Guide'!D$5)/150</f>
        <v>4.1200000000000019</v>
      </c>
      <c r="C54" s="3">
        <f>240/(SIN(RADIANS($A54))/TAN(RADIANS('Slit Guide'!$D$16*1.6)/2)+COS(RADIANS($A54)))+240/(SIN(RADIANS($A54))/TAN(RADIANS('Slit Guide'!$D$16*1.6)/2)-COS(RADIANS($A54)))</f>
        <v>5.8273558183735048</v>
      </c>
      <c r="D54" s="3">
        <f>(240*SIN(RADIANS(A54))*SIN(RADIANS('Slit Guide'!$D$16*1.6)))/(SIN(RADIANS(A54))^2-SIN(RADIANS('Slit Guide'!$D$16*1.6/2))^2)</f>
        <v>5.8273558183735057</v>
      </c>
    </row>
    <row r="55" spans="1:4" x14ac:dyDescent="0.25">
      <c r="A55">
        <f>A54+('Slit Guide'!D$6/2-'Slit Guide'!D$5/2)/150</f>
        <v>2.0900000000000007</v>
      </c>
      <c r="B55">
        <f>B54+('Slit Guide'!D$6-'Slit Guide'!D$5)/150</f>
        <v>4.1800000000000015</v>
      </c>
      <c r="C55" s="3">
        <f>240/(SIN(RADIANS($A55))/TAN(RADIANS('Slit Guide'!$D$16*1.6)/2)+COS(RADIANS($A55)))+240/(SIN(RADIANS($A55))/TAN(RADIANS('Slit Guide'!$D$16*1.6)/2)-COS(RADIANS($A55)))</f>
        <v>5.7437217562243106</v>
      </c>
      <c r="D55" s="3">
        <f>(240*SIN(RADIANS(A55))*SIN(RADIANS('Slit Guide'!$D$16*1.6)))/(SIN(RADIANS(A55))^2-SIN(RADIANS('Slit Guide'!$D$16*1.6/2))^2)</f>
        <v>5.7437217562243106</v>
      </c>
    </row>
    <row r="56" spans="1:4" x14ac:dyDescent="0.25">
      <c r="A56">
        <f>A55+('Slit Guide'!D$6/2-'Slit Guide'!D$5/2)/150</f>
        <v>2.1200000000000006</v>
      </c>
      <c r="B56">
        <f>B55+('Slit Guide'!D$6-'Slit Guide'!D$5)/150</f>
        <v>4.2400000000000011</v>
      </c>
      <c r="C56" s="3">
        <f>240/(SIN(RADIANS($A56))/TAN(RADIANS('Slit Guide'!$D$16*1.6)/2)+COS(RADIANS($A56)))+240/(SIN(RADIANS($A56))/TAN(RADIANS('Slit Guide'!$D$16*1.6)/2)-COS(RADIANS($A56)))</f>
        <v>5.6624562156432088</v>
      </c>
      <c r="D56" s="3">
        <f>(240*SIN(RADIANS(A56))*SIN(RADIANS('Slit Guide'!$D$16*1.6)))/(SIN(RADIANS(A56))^2-SIN(RADIANS('Slit Guide'!$D$16*1.6/2))^2)</f>
        <v>5.6624562156432088</v>
      </c>
    </row>
    <row r="57" spans="1:4" x14ac:dyDescent="0.25">
      <c r="A57">
        <f>A56+('Slit Guide'!D$6/2-'Slit Guide'!D$5/2)/150</f>
        <v>2.1500000000000004</v>
      </c>
      <c r="B57">
        <f>B56+('Slit Guide'!D$6-'Slit Guide'!D$5)/150</f>
        <v>4.3000000000000007</v>
      </c>
      <c r="C57" s="3">
        <f>240/(SIN(RADIANS($A57))/TAN(RADIANS('Slit Guide'!$D$16*1.6)/2)+COS(RADIANS($A57)))+240/(SIN(RADIANS($A57))/TAN(RADIANS('Slit Guide'!$D$16*1.6)/2)-COS(RADIANS($A57)))</f>
        <v>5.5834599944554384</v>
      </c>
      <c r="D57" s="3">
        <f>(240*SIN(RADIANS(A57))*SIN(RADIANS('Slit Guide'!$D$16*1.6)))/(SIN(RADIANS(A57))^2-SIN(RADIANS('Slit Guide'!$D$16*1.6/2))^2)</f>
        <v>5.5834599944554375</v>
      </c>
    </row>
    <row r="58" spans="1:4" x14ac:dyDescent="0.25">
      <c r="A58">
        <f>A57+('Slit Guide'!D$6/2-'Slit Guide'!D$5/2)/150</f>
        <v>2.1800000000000002</v>
      </c>
      <c r="B58">
        <f>B57+('Slit Guide'!D$6-'Slit Guide'!D$5)/150</f>
        <v>4.3600000000000003</v>
      </c>
      <c r="C58" s="3">
        <f>240/(SIN(RADIANS($A58))/TAN(RADIANS('Slit Guide'!$D$16*1.6)/2)+COS(RADIANS($A58)))+240/(SIN(RADIANS($A58))/TAN(RADIANS('Slit Guide'!$D$16*1.6)/2)-COS(RADIANS($A58)))</f>
        <v>5.5066393548488293</v>
      </c>
      <c r="D58" s="3">
        <f>(240*SIN(RADIANS(A58))*SIN(RADIANS('Slit Guide'!$D$16*1.6)))/(SIN(RADIANS(A58))^2-SIN(RADIANS('Slit Guide'!$D$16*1.6/2))^2)</f>
        <v>5.5066393548488284</v>
      </c>
    </row>
    <row r="59" spans="1:4" x14ac:dyDescent="0.25">
      <c r="A59">
        <f>A58+('Slit Guide'!D$6/2-'Slit Guide'!D$5/2)/150</f>
        <v>2.21</v>
      </c>
      <c r="B59">
        <f>B58+('Slit Guide'!D$6-'Slit Guide'!D$5)/150</f>
        <v>4.42</v>
      </c>
      <c r="C59" s="3">
        <f>240/(SIN(RADIANS($A59))/TAN(RADIANS('Slit Guide'!$D$16*1.6)/2)+COS(RADIANS($A59)))+240/(SIN(RADIANS($A59))/TAN(RADIANS('Slit Guide'!$D$16*1.6)/2)-COS(RADIANS($A59)))</f>
        <v>5.4319056521947608</v>
      </c>
      <c r="D59" s="3">
        <f>(240*SIN(RADIANS(A59))*SIN(RADIANS('Slit Guide'!$D$16*1.6)))/(SIN(RADIANS(A59))^2-SIN(RADIANS('Slit Guide'!$D$16*1.6/2))^2)</f>
        <v>5.4319056521947608</v>
      </c>
    </row>
    <row r="60" spans="1:4" x14ac:dyDescent="0.25">
      <c r="A60">
        <f>A59+('Slit Guide'!D$6/2-'Slit Guide'!D$5/2)/150</f>
        <v>2.2399999999999998</v>
      </c>
      <c r="B60">
        <f>B59+('Slit Guide'!D$6-'Slit Guide'!D$5)/150</f>
        <v>4.4799999999999995</v>
      </c>
      <c r="C60" s="3">
        <f>240/(SIN(RADIANS($A60))/TAN(RADIANS('Slit Guide'!$D$16*1.6)/2)+COS(RADIANS($A60)))+240/(SIN(RADIANS($A60))/TAN(RADIANS('Slit Guide'!$D$16*1.6)/2)-COS(RADIANS($A60)))</f>
        <v>5.3591749937230926</v>
      </c>
      <c r="D60" s="3">
        <f>(240*SIN(RADIANS(A60))*SIN(RADIANS('Slit Guide'!$D$16*1.6)))/(SIN(RADIANS(A60))^2-SIN(RADIANS('Slit Guide'!$D$16*1.6/2))^2)</f>
        <v>5.3591749937230926</v>
      </c>
    </row>
    <row r="61" spans="1:4" x14ac:dyDescent="0.25">
      <c r="A61">
        <f>A60+('Slit Guide'!D$6/2-'Slit Guide'!D$5/2)/150</f>
        <v>2.2699999999999996</v>
      </c>
      <c r="B61">
        <f>B60+('Slit Guide'!D$6-'Slit Guide'!D$5)/150</f>
        <v>4.5399999999999991</v>
      </c>
      <c r="C61" s="3">
        <f>240/(SIN(RADIANS($A61))/TAN(RADIANS('Slit Guide'!$D$16*1.6)/2)+COS(RADIANS($A61)))+240/(SIN(RADIANS($A61))/TAN(RADIANS('Slit Guide'!$D$16*1.6)/2)-COS(RADIANS($A61)))</f>
        <v>5.288367924286435</v>
      </c>
      <c r="D61" s="3">
        <f>(240*SIN(RADIANS(A61))*SIN(RADIANS('Slit Guide'!$D$16*1.6)))/(SIN(RADIANS(A61))^2-SIN(RADIANS('Slit Guide'!$D$16*1.6/2))^2)</f>
        <v>5.288367924286435</v>
      </c>
    </row>
    <row r="62" spans="1:4" x14ac:dyDescent="0.25">
      <c r="A62">
        <f>A61+('Slit Guide'!D$6/2-'Slit Guide'!D$5/2)/150</f>
        <v>2.2999999999999994</v>
      </c>
      <c r="B62">
        <f>B61+('Slit Guide'!D$6-'Slit Guide'!D$5)/150</f>
        <v>4.5999999999999988</v>
      </c>
      <c r="C62" s="3">
        <f>240/(SIN(RADIANS($A62))/TAN(RADIANS('Slit Guide'!$D$16*1.6)/2)+COS(RADIANS($A62)))+240/(SIN(RADIANS($A62))/TAN(RADIANS('Slit Guide'!$D$16*1.6)/2)-COS(RADIANS($A62)))</f>
        <v>5.2194091367379443</v>
      </c>
      <c r="D62" s="3">
        <f>(240*SIN(RADIANS(A62))*SIN(RADIANS('Slit Guide'!$D$16*1.6)))/(SIN(RADIANS(A62))^2-SIN(RADIANS('Slit Guide'!$D$16*1.6/2))^2)</f>
        <v>5.2194091367379452</v>
      </c>
    </row>
    <row r="63" spans="1:4" x14ac:dyDescent="0.25">
      <c r="A63">
        <f>A62+('Slit Guide'!D$6/2-'Slit Guide'!D$5/2)/150</f>
        <v>2.3299999999999992</v>
      </c>
      <c r="B63">
        <f>B62+('Slit Guide'!D$6-'Slit Guide'!D$5)/150</f>
        <v>4.6599999999999984</v>
      </c>
      <c r="C63" s="3">
        <f>240/(SIN(RADIANS($A63))/TAN(RADIANS('Slit Guide'!$D$16*1.6)/2)+COS(RADIANS($A63)))+240/(SIN(RADIANS($A63))/TAN(RADIANS('Slit Guide'!$D$16*1.6)/2)-COS(RADIANS($A63)))</f>
        <v>5.1522272047021058</v>
      </c>
      <c r="D63" s="3">
        <f>(240*SIN(RADIANS(A63))*SIN(RADIANS('Slit Guide'!$D$16*1.6)))/(SIN(RADIANS(A63))^2-SIN(RADIANS('Slit Guide'!$D$16*1.6/2))^2)</f>
        <v>5.1522272047021058</v>
      </c>
    </row>
    <row r="64" spans="1:4" x14ac:dyDescent="0.25">
      <c r="A64">
        <f>A63+('Slit Guide'!D$6/2-'Slit Guide'!D$5/2)/150</f>
        <v>2.359999999999999</v>
      </c>
      <c r="B64">
        <f>B63+('Slit Guide'!D$6-'Slit Guide'!D$5)/150</f>
        <v>4.719999999999998</v>
      </c>
      <c r="C64" s="3">
        <f>240/(SIN(RADIANS($A64))/TAN(RADIANS('Slit Guide'!$D$16*1.6)/2)+COS(RADIANS($A64)))+240/(SIN(RADIANS($A64))/TAN(RADIANS('Slit Guide'!$D$16*1.6)/2)-COS(RADIANS($A64)))</f>
        <v>5.0867543357440503</v>
      </c>
      <c r="D64" s="3">
        <f>(240*SIN(RADIANS(A64))*SIN(RADIANS('Slit Guide'!$D$16*1.6)))/(SIN(RADIANS(A64))^2-SIN(RADIANS('Slit Guide'!$D$16*1.6/2))^2)</f>
        <v>5.0867543357440494</v>
      </c>
    </row>
    <row r="65" spans="1:4" x14ac:dyDescent="0.25">
      <c r="A65">
        <f>A64+('Slit Guide'!D$6/2-'Slit Guide'!D$5/2)/150</f>
        <v>2.3899999999999988</v>
      </c>
      <c r="B65">
        <f>B64+('Slit Guide'!D$6-'Slit Guide'!D$5)/150</f>
        <v>4.7799999999999976</v>
      </c>
      <c r="C65" s="3">
        <f>240/(SIN(RADIANS($A65))/TAN(RADIANS('Slit Guide'!$D$16*1.6)/2)+COS(RADIANS($A65)))+240/(SIN(RADIANS($A65))/TAN(RADIANS('Slit Guide'!$D$16*1.6)/2)-COS(RADIANS($A65)))</f>
        <v>5.02292614314341</v>
      </c>
      <c r="D65" s="3">
        <f>(240*SIN(RADIANS(A65))*SIN(RADIANS('Slit Guide'!$D$16*1.6)))/(SIN(RADIANS(A65))^2-SIN(RADIANS('Slit Guide'!$D$16*1.6/2))^2)</f>
        <v>5.02292614314341</v>
      </c>
    </row>
    <row r="66" spans="1:4" x14ac:dyDescent="0.25">
      <c r="A66">
        <f>A65+('Slit Guide'!D$6/2-'Slit Guide'!D$5/2)/150</f>
        <v>2.4199999999999986</v>
      </c>
      <c r="B66">
        <f>B65+('Slit Guide'!D$6-'Slit Guide'!D$5)/150</f>
        <v>4.8399999999999972</v>
      </c>
      <c r="C66" s="3">
        <f>240/(SIN(RADIANS($A66))/TAN(RADIANS('Slit Guide'!$D$16*1.6)/2)+COS(RADIANS($A66)))+240/(SIN(RADIANS($A66))/TAN(RADIANS('Slit Guide'!$D$16*1.6)/2)-COS(RADIANS($A66)))</f>
        <v>4.9606814346568466</v>
      </c>
      <c r="D66" s="3">
        <f>(240*SIN(RADIANS(A66))*SIN(RADIANS('Slit Guide'!$D$16*1.6)))/(SIN(RADIANS(A66))^2-SIN(RADIANS('Slit Guide'!$D$16*1.6/2))^2)</f>
        <v>4.9606814346568466</v>
      </c>
    </row>
    <row r="67" spans="1:4" x14ac:dyDescent="0.25">
      <c r="A67">
        <f>A66+('Slit Guide'!D$6/2-'Slit Guide'!D$5/2)/150</f>
        <v>2.4499999999999984</v>
      </c>
      <c r="B67">
        <f>B66+('Slit Guide'!D$6-'Slit Guide'!D$5)/150</f>
        <v>4.8999999999999968</v>
      </c>
      <c r="C67" s="3">
        <f>240/(SIN(RADIANS($A67))/TAN(RADIANS('Slit Guide'!$D$16*1.6)/2)+COS(RADIANS($A67)))+240/(SIN(RADIANS($A67))/TAN(RADIANS('Slit Guide'!$D$16*1.6)/2)-COS(RADIANS($A67)))</f>
        <v>4.8999620168118074</v>
      </c>
      <c r="D67" s="3">
        <f>(240*SIN(RADIANS(A67))*SIN(RADIANS('Slit Guide'!$D$16*1.6)))/(SIN(RADIANS(A67))^2-SIN(RADIANS('Slit Guide'!$D$16*1.6/2))^2)</f>
        <v>4.8999620168118074</v>
      </c>
    </row>
    <row r="68" spans="1:4" x14ac:dyDescent="0.25">
      <c r="A68">
        <f>A67+('Slit Guide'!D$6/2-'Slit Guide'!D$5/2)/150</f>
        <v>2.4799999999999982</v>
      </c>
      <c r="B68">
        <f>B67+('Slit Guide'!D$6-'Slit Guide'!D$5)/150</f>
        <v>4.9599999999999964</v>
      </c>
      <c r="C68" s="3">
        <f>240/(SIN(RADIANS($A68))/TAN(RADIANS('Slit Guide'!$D$16*1.6)/2)+COS(RADIANS($A68)))+240/(SIN(RADIANS($A68))/TAN(RADIANS('Slit Guide'!$D$16*1.6)/2)-COS(RADIANS($A68)))</f>
        <v>4.840712513415232</v>
      </c>
      <c r="D68" s="3">
        <f>(240*SIN(RADIANS(A68))*SIN(RADIANS('Slit Guide'!$D$16*1.6)))/(SIN(RADIANS(A68))^2-SIN(RADIANS('Slit Guide'!$D$16*1.6/2))^2)</f>
        <v>4.840712513415232</v>
      </c>
    </row>
    <row r="69" spans="1:4" x14ac:dyDescent="0.25">
      <c r="A69">
        <f>A68+('Slit Guide'!D$6/2-'Slit Guide'!D$5/2)/150</f>
        <v>2.509999999999998</v>
      </c>
      <c r="B69">
        <f>B68+('Slit Guide'!D$6-'Slit Guide'!D$5)/150</f>
        <v>5.019999999999996</v>
      </c>
      <c r="C69" s="3">
        <f>240/(SIN(RADIANS($A69))/TAN(RADIANS('Slit Guide'!$D$16*1.6)/2)+COS(RADIANS($A69)))+240/(SIN(RADIANS($A69))/TAN(RADIANS('Slit Guide'!$D$16*1.6)/2)-COS(RADIANS($A69)))</f>
        <v>4.7828801970869659</v>
      </c>
      <c r="D69" s="3">
        <f>(240*SIN(RADIANS(A69))*SIN(RADIANS('Slit Guide'!$D$16*1.6)))/(SIN(RADIANS(A69))^2-SIN(RADIANS('Slit Guide'!$D$16*1.6/2))^2)</f>
        <v>4.7828801970869659</v>
      </c>
    </row>
    <row r="70" spans="1:4" x14ac:dyDescent="0.25">
      <c r="A70">
        <f>A69+('Slit Guide'!D$6/2-'Slit Guide'!D$5/2)/150</f>
        <v>2.5399999999999978</v>
      </c>
      <c r="B70">
        <f>B69+('Slit Guide'!D$6-'Slit Guide'!D$5)/150</f>
        <v>5.0799999999999956</v>
      </c>
      <c r="C70" s="3">
        <f>240/(SIN(RADIANS($A70))/TAN(RADIANS('Slit Guide'!$D$16*1.6)/2)+COS(RADIANS($A70)))+240/(SIN(RADIANS($A70))/TAN(RADIANS('Slit Guide'!$D$16*1.6)/2)-COS(RADIANS($A70)))</f>
        <v>4.726414832740117</v>
      </c>
      <c r="D70" s="3">
        <f>(240*SIN(RADIANS(A70))*SIN(RADIANS('Slit Guide'!$D$16*1.6)))/(SIN(RADIANS(A70))^2-SIN(RADIANS('Slit Guide'!$D$16*1.6/2))^2)</f>
        <v>4.726414832740117</v>
      </c>
    </row>
    <row r="71" spans="1:4" x14ac:dyDescent="0.25">
      <c r="A71">
        <f>A70+('Slit Guide'!D$6/2-'Slit Guide'!D$5/2)/150</f>
        <v>2.5699999999999976</v>
      </c>
      <c r="B71">
        <f>B70+('Slit Guide'!D$6-'Slit Guide'!D$5)/150</f>
        <v>5.1399999999999952</v>
      </c>
      <c r="C71" s="3">
        <f>240/(SIN(RADIANS($A71))/TAN(RADIANS('Slit Guide'!$D$16*1.6)/2)+COS(RADIANS($A71)))+240/(SIN(RADIANS($A71))/TAN(RADIANS('Slit Guide'!$D$16*1.6)/2)-COS(RADIANS($A71)))</f>
        <v>4.6712685320314176</v>
      </c>
      <c r="D71" s="3">
        <f>(240*SIN(RADIANS(A71))*SIN(RADIANS('Slit Guide'!$D$16*1.6)))/(SIN(RADIANS(A71))^2-SIN(RADIANS('Slit Guide'!$D$16*1.6/2))^2)</f>
        <v>4.6712685320314185</v>
      </c>
    </row>
    <row r="72" spans="1:4" x14ac:dyDescent="0.25">
      <c r="A72">
        <f>A71+('Slit Guide'!D$6/2-'Slit Guide'!D$5/2)/150</f>
        <v>2.5999999999999974</v>
      </c>
      <c r="B72">
        <f>B71+('Slit Guide'!D$6-'Slit Guide'!D$5)/150</f>
        <v>5.1999999999999948</v>
      </c>
      <c r="C72" s="3">
        <f>240/(SIN(RADIANS($A72))/TAN(RADIANS('Slit Guide'!$D$16*1.6)/2)+COS(RADIANS($A72)))+240/(SIN(RADIANS($A72))/TAN(RADIANS('Slit Guide'!$D$16*1.6)/2)-COS(RADIANS($A72)))</f>
        <v>4.6173956178948412</v>
      </c>
      <c r="D72" s="3">
        <f>(240*SIN(RADIANS(A72))*SIN(RADIANS('Slit Guide'!$D$16*1.6)))/(SIN(RADIANS(A72))^2-SIN(RADIANS('Slit Guide'!$D$16*1.6/2))^2)</f>
        <v>4.6173956178948421</v>
      </c>
    </row>
    <row r="73" spans="1:4" x14ac:dyDescent="0.25">
      <c r="A73">
        <f>A72+('Slit Guide'!D$6/2-'Slit Guide'!D$5/2)/150</f>
        <v>2.6299999999999972</v>
      </c>
      <c r="B73">
        <f>B72+('Slit Guide'!D$6-'Slit Guide'!D$5)/150</f>
        <v>5.2599999999999945</v>
      </c>
      <c r="C73" s="3">
        <f>240/(SIN(RADIANS($A73))/TAN(RADIANS('Slit Guide'!$D$16*1.6)/2)+COS(RADIANS($A73)))+240/(SIN(RADIANS($A73))/TAN(RADIANS('Slit Guide'!$D$16*1.6)/2)-COS(RADIANS($A73)))</f>
        <v>4.5647524983527621</v>
      </c>
      <c r="D73" s="3">
        <f>(240*SIN(RADIANS(A73))*SIN(RADIANS('Slit Guide'!$D$16*1.6)))/(SIN(RADIANS(A73))^2-SIN(RADIANS('Slit Guide'!$D$16*1.6/2))^2)</f>
        <v>4.5647524983527621</v>
      </c>
    </row>
    <row r="74" spans="1:4" x14ac:dyDescent="0.25">
      <c r="A74">
        <f>A73+('Slit Guide'!D$6/2-'Slit Guide'!D$5/2)/150</f>
        <v>2.659999999999997</v>
      </c>
      <c r="B74">
        <f>B73+('Slit Guide'!D$6-'Slit Guide'!D$5)/150</f>
        <v>5.3199999999999941</v>
      </c>
      <c r="C74" s="3">
        <f>240/(SIN(RADIANS($A74))/TAN(RADIANS('Slit Guide'!$D$16*1.6)/2)+COS(RADIANS($A74)))+240/(SIN(RADIANS($A74))/TAN(RADIANS('Slit Guide'!$D$16*1.6)/2)-COS(RADIANS($A74)))</f>
        <v>4.5132975488716633</v>
      </c>
      <c r="D74" s="3">
        <f>(240*SIN(RADIANS(A74))*SIN(RADIANS('Slit Guide'!$D$16*1.6)))/(SIN(RADIANS(A74))^2-SIN(RADIANS('Slit Guide'!$D$16*1.6/2))^2)</f>
        <v>4.5132975488716642</v>
      </c>
    </row>
    <row r="75" spans="1:4" x14ac:dyDescent="0.25">
      <c r="A75">
        <f>A74+('Slit Guide'!D$6/2-'Slit Guide'!D$5/2)/150</f>
        <v>2.6899999999999968</v>
      </c>
      <c r="B75">
        <f>B74+('Slit Guide'!D$6-'Slit Guide'!D$5)/150</f>
        <v>5.3799999999999937</v>
      </c>
      <c r="C75" s="3">
        <f>240/(SIN(RADIANS($A75))/TAN(RADIANS('Slit Guide'!$D$16*1.6)/2)+COS(RADIANS($A75)))+240/(SIN(RADIANS($A75))/TAN(RADIANS('Slit Guide'!$D$16*1.6)/2)-COS(RADIANS($A75)))</f>
        <v>4.4629910025948849</v>
      </c>
      <c r="D75" s="3">
        <f>(240*SIN(RADIANS(A75))*SIN(RADIANS('Slit Guide'!$D$16*1.6)))/(SIN(RADIANS(A75))^2-SIN(RADIANS('Slit Guide'!$D$16*1.6/2))^2)</f>
        <v>4.4629910025948849</v>
      </c>
    </row>
    <row r="76" spans="1:4" x14ac:dyDescent="0.25">
      <c r="A76">
        <f>A75+('Slit Guide'!D$6/2-'Slit Guide'!D$5/2)/150</f>
        <v>2.7199999999999966</v>
      </c>
      <c r="B76">
        <f>B75+('Slit Guide'!D$6-'Slit Guide'!D$5)/150</f>
        <v>5.4399999999999933</v>
      </c>
      <c r="C76" s="3">
        <f>240/(SIN(RADIANS($A76))/TAN(RADIANS('Slit Guide'!$D$16*1.6)/2)+COS(RADIANS($A76)))+240/(SIN(RADIANS($A76))/TAN(RADIANS('Slit Guide'!$D$16*1.6)/2)-COS(RADIANS($A76)))</f>
        <v>4.413794847843814</v>
      </c>
      <c r="D76" s="3">
        <f>(240*SIN(RADIANS(A76))*SIN(RADIANS('Slit Guide'!$D$16*1.6)))/(SIN(RADIANS(A76))^2-SIN(RADIANS('Slit Guide'!$D$16*1.6/2))^2)</f>
        <v>4.413794847843814</v>
      </c>
    </row>
    <row r="77" spans="1:4" x14ac:dyDescent="0.25">
      <c r="A77">
        <f>A76+('Slit Guide'!D$6/2-'Slit Guide'!D$5/2)/150</f>
        <v>2.7499999999999964</v>
      </c>
      <c r="B77">
        <f>B76+('Slit Guide'!D$6-'Slit Guide'!D$5)/150</f>
        <v>5.4999999999999929</v>
      </c>
      <c r="C77" s="3">
        <f>240/(SIN(RADIANS($A77))/TAN(RADIANS('Slit Guide'!$D$16*1.6)/2)+COS(RADIANS($A77)))+240/(SIN(RADIANS($A77))/TAN(RADIANS('Slit Guide'!$D$16*1.6)/2)-COS(RADIANS($A77)))</f>
        <v>4.3656727323321061</v>
      </c>
      <c r="D77" s="3">
        <f>(240*SIN(RADIANS(A77))*SIN(RADIANS('Slit Guide'!$D$16*1.6)))/(SIN(RADIANS(A77))^2-SIN(RADIANS('Slit Guide'!$D$16*1.6/2))^2)</f>
        <v>4.3656727323321078</v>
      </c>
    </row>
    <row r="78" spans="1:4" x14ac:dyDescent="0.25">
      <c r="A78">
        <f>A77+('Slit Guide'!D$6/2-'Slit Guide'!D$5/2)/150</f>
        <v>2.7799999999999963</v>
      </c>
      <c r="B78">
        <f>B77+('Slit Guide'!D$6-'Slit Guide'!D$5)/150</f>
        <v>5.5599999999999925</v>
      </c>
      <c r="C78" s="3">
        <f>240/(SIN(RADIANS($A78))/TAN(RADIANS('Slit Guide'!$D$16*1.6)/2)+COS(RADIANS($A78)))+240/(SIN(RADIANS($A78))/TAN(RADIANS('Slit Guide'!$D$16*1.6)/2)-COS(RADIANS($A78)))</f>
        <v>4.3185898735854877</v>
      </c>
      <c r="D78" s="3">
        <f>(240*SIN(RADIANS(A78))*SIN(RADIANS('Slit Guide'!$D$16*1.6)))/(SIN(RADIANS(A78))^2-SIN(RADIANS('Slit Guide'!$D$16*1.6/2))^2)</f>
        <v>4.3185898735854886</v>
      </c>
    </row>
    <row r="79" spans="1:4" x14ac:dyDescent="0.25">
      <c r="A79">
        <f>A78+('Slit Guide'!D$6/2-'Slit Guide'!D$5/2)/150</f>
        <v>2.8099999999999961</v>
      </c>
      <c r="B79">
        <f>B78+('Slit Guide'!D$6-'Slit Guide'!D$5)/150</f>
        <v>5.6199999999999921</v>
      </c>
      <c r="C79" s="3">
        <f>240/(SIN(RADIANS($A79))/TAN(RADIANS('Slit Guide'!$D$16*1.6)/2)+COS(RADIANS($A79)))+240/(SIN(RADIANS($A79))/TAN(RADIANS('Slit Guide'!$D$16*1.6)/2)-COS(RADIANS($A79)))</f>
        <v>4.2725129751030764</v>
      </c>
      <c r="D79" s="3">
        <f>(240*SIN(RADIANS(A79))*SIN(RADIANS('Slit Guide'!$D$16*1.6)))/(SIN(RADIANS(A79))^2-SIN(RADIANS('Slit Guide'!$D$16*1.6/2))^2)</f>
        <v>4.2725129751030764</v>
      </c>
    </row>
    <row r="80" spans="1:4" x14ac:dyDescent="0.25">
      <c r="A80">
        <f>A79+('Slit Guide'!D$6/2-'Slit Guide'!D$5/2)/150</f>
        <v>2.8399999999999959</v>
      </c>
      <c r="B80">
        <f>B79+('Slit Guide'!D$6-'Slit Guide'!D$5)/150</f>
        <v>5.6799999999999917</v>
      </c>
      <c r="C80" s="3">
        <f>240/(SIN(RADIANS($A80))/TAN(RADIANS('Slit Guide'!$D$16*1.6)/2)+COS(RADIANS($A80)))+240/(SIN(RADIANS($A80))/TAN(RADIANS('Slit Guide'!$D$16*1.6)/2)-COS(RADIANS($A80)))</f>
        <v>4.2274101478353927</v>
      </c>
      <c r="D80" s="3">
        <f>(240*SIN(RADIANS(A80))*SIN(RADIANS('Slit Guide'!$D$16*1.6)))/(SIN(RADIANS(A80))^2-SIN(RADIANS('Slit Guide'!$D$16*1.6/2))^2)</f>
        <v>4.2274101478353927</v>
      </c>
    </row>
    <row r="81" spans="1:4" x14ac:dyDescent="0.25">
      <c r="A81">
        <f>A80+('Slit Guide'!D$6/2-'Slit Guide'!D$5/2)/150</f>
        <v>2.8699999999999957</v>
      </c>
      <c r="B81">
        <f>B80+('Slit Guide'!D$6-'Slit Guide'!D$5)/150</f>
        <v>5.7399999999999913</v>
      </c>
      <c r="C81" s="3">
        <f>240/(SIN(RADIANS($A81))/TAN(RADIANS('Slit Guide'!$D$16*1.6)/2)+COS(RADIANS($A81)))+240/(SIN(RADIANS($A81))/TAN(RADIANS('Slit Guide'!$D$16*1.6)/2)-COS(RADIANS($A81)))</f>
        <v>4.1832508365898029</v>
      </c>
      <c r="D81" s="3">
        <f>(240*SIN(RADIANS(A81))*SIN(RADIANS('Slit Guide'!$D$16*1.6)))/(SIN(RADIANS(A81))^2-SIN(RADIANS('Slit Guide'!$D$16*1.6/2))^2)</f>
        <v>4.1832508365898029</v>
      </c>
    </row>
    <row r="82" spans="1:4" x14ac:dyDescent="0.25">
      <c r="A82">
        <f>A81+('Slit Guide'!D$6/2-'Slit Guide'!D$5/2)/150</f>
        <v>2.8999999999999955</v>
      </c>
      <c r="B82">
        <f>B81+('Slit Guide'!D$6-'Slit Guide'!D$5)/150</f>
        <v>5.7999999999999909</v>
      </c>
      <c r="C82" s="3">
        <f>240/(SIN(RADIANS($A82))/TAN(RADIANS('Slit Guide'!$D$16*1.6)/2)+COS(RADIANS($A82)))+240/(SIN(RADIANS($A82))/TAN(RADIANS('Slit Guide'!$D$16*1.6)/2)-COS(RADIANS($A82)))</f>
        <v>4.1400057510063437</v>
      </c>
      <c r="D82" s="3">
        <f>(240*SIN(RADIANS(A82))*SIN(RADIANS('Slit Guide'!$D$16*1.6)))/(SIN(RADIANS(A82))^2-SIN(RADIANS('Slit Guide'!$D$16*1.6/2))^2)</f>
        <v>4.1400057510063446</v>
      </c>
    </row>
    <row r="83" spans="1:4" x14ac:dyDescent="0.25">
      <c r="A83">
        <f>A82+('Slit Guide'!D$6/2-'Slit Guide'!D$5/2)/150</f>
        <v>2.9299999999999953</v>
      </c>
      <c r="B83">
        <f>B82+('Slit Guide'!D$6-'Slit Guide'!D$5)/150</f>
        <v>5.8599999999999905</v>
      </c>
      <c r="C83" s="3">
        <f>240/(SIN(RADIANS($A83))/TAN(RADIANS('Slit Guide'!$D$16*1.6)/2)+COS(RADIANS($A83)))+240/(SIN(RADIANS($A83))/TAN(RADIANS('Slit Guide'!$D$16*1.6)/2)-COS(RADIANS($A83)))</f>
        <v>4.0976468007761735</v>
      </c>
      <c r="D83" s="3">
        <f>(240*SIN(RADIANS(A83))*SIN(RADIANS('Slit Guide'!$D$16*1.6)))/(SIN(RADIANS(A83))^2-SIN(RADIANS('Slit Guide'!$D$16*1.6/2))^2)</f>
        <v>4.0976468007761744</v>
      </c>
    </row>
    <row r="84" spans="1:4" x14ac:dyDescent="0.25">
      <c r="A84">
        <f>A83+('Slit Guide'!D$6/2-'Slit Guide'!D$5/2)/150</f>
        <v>2.9599999999999951</v>
      </c>
      <c r="B84">
        <f>B83+('Slit Guide'!D$6-'Slit Guide'!D$5)/150</f>
        <v>5.9199999999999902</v>
      </c>
      <c r="C84" s="3">
        <f>240/(SIN(RADIANS($A84))/TAN(RADIANS('Slit Guide'!$D$16*1.6)/2)+COS(RADIANS($A84)))+240/(SIN(RADIANS($A84))/TAN(RADIANS('Slit Guide'!$D$16*1.6)/2)-COS(RADIANS($A84)))</f>
        <v>4.0561470348014712</v>
      </c>
      <c r="D84" s="3">
        <f>(240*SIN(RADIANS(A84))*SIN(RADIANS('Slit Guide'!$D$16*1.6)))/(SIN(RADIANS(A84))^2-SIN(RADIANS('Slit Guide'!$D$16*1.6/2))^2)</f>
        <v>4.0561470348014721</v>
      </c>
    </row>
    <row r="85" spans="1:4" x14ac:dyDescent="0.25">
      <c r="A85">
        <f>A84+('Slit Guide'!D$6/2-'Slit Guide'!D$5/2)/150</f>
        <v>2.9899999999999949</v>
      </c>
      <c r="B85">
        <f>B84+('Slit Guide'!D$6-'Slit Guide'!D$5)/150</f>
        <v>5.9799999999999898</v>
      </c>
      <c r="C85" s="3">
        <f>240/(SIN(RADIANS($A85))/TAN(RADIANS('Slit Guide'!$D$16*1.6)/2)+COS(RADIANS($A85)))+240/(SIN(RADIANS($A85))/TAN(RADIANS('Slit Guide'!$D$16*1.6)/2)-COS(RADIANS($A85)))</f>
        <v>4.01548058401979</v>
      </c>
      <c r="D85" s="3">
        <f>(240*SIN(RADIANS(A85))*SIN(RADIANS('Slit Guide'!$D$16*1.6)))/(SIN(RADIANS(A85))^2-SIN(RADIANS('Slit Guide'!$D$16*1.6/2))^2)</f>
        <v>4.0154805840197909</v>
      </c>
    </row>
    <row r="86" spans="1:4" x14ac:dyDescent="0.25">
      <c r="A86">
        <f>A85+('Slit Guide'!D$6/2-'Slit Guide'!D$5/2)/150</f>
        <v>3.0199999999999947</v>
      </c>
      <c r="B86">
        <f>B85+('Slit Guide'!D$6-'Slit Guide'!D$5)/150</f>
        <v>6.0399999999999894</v>
      </c>
      <c r="C86" s="3">
        <f>240/(SIN(RADIANS($A86))/TAN(RADIANS('Slit Guide'!$D$16*1.6)/2)+COS(RADIANS($A86)))+240/(SIN(RADIANS($A86))/TAN(RADIANS('Slit Guide'!$D$16*1.6)/2)-COS(RADIANS($A86)))</f>
        <v>3.975622607637928</v>
      </c>
      <c r="D86" s="3">
        <f>(240*SIN(RADIANS(A86))*SIN(RADIANS('Slit Guide'!$D$16*1.6)))/(SIN(RADIANS(A86))^2-SIN(RADIANS('Slit Guide'!$D$16*1.6/2))^2)</f>
        <v>3.9756226076379284</v>
      </c>
    </row>
    <row r="87" spans="1:4" x14ac:dyDescent="0.25">
      <c r="A87">
        <f>A86+('Slit Guide'!D$6/2-'Slit Guide'!D$5/2)/150</f>
        <v>3.0499999999999945</v>
      </c>
      <c r="B87">
        <f>B86+('Slit Guide'!D$6-'Slit Guide'!D$5)/150</f>
        <v>6.099999999999989</v>
      </c>
      <c r="C87" s="3">
        <f>240/(SIN(RADIANS($A87))/TAN(RADIANS('Slit Guide'!$D$16*1.6)/2)+COS(RADIANS($A87)))+240/(SIN(RADIANS($A87))/TAN(RADIANS('Slit Guide'!$D$16*1.6)/2)-COS(RADIANS($A87)))</f>
        <v>3.9365492425404045</v>
      </c>
      <c r="D87" s="3">
        <f>(240*SIN(RADIANS(A87))*SIN(RADIANS('Slit Guide'!$D$16*1.6)))/(SIN(RADIANS(A87))^2-SIN(RADIANS('Slit Guide'!$D$16*1.6/2))^2)</f>
        <v>3.9365492425404041</v>
      </c>
    </row>
    <row r="88" spans="1:4" x14ac:dyDescent="0.25">
      <c r="A88">
        <f>A87+('Slit Guide'!D$6/2-'Slit Guide'!D$5/2)/150</f>
        <v>3.0799999999999943</v>
      </c>
      <c r="B88">
        <f>B87+('Slit Guide'!D$6-'Slit Guide'!D$5)/150</f>
        <v>6.1599999999999886</v>
      </c>
      <c r="C88" s="3">
        <f>240/(SIN(RADIANS($A88))/TAN(RADIANS('Slit Guide'!$D$16*1.6)/2)+COS(RADIANS($A88)))+240/(SIN(RADIANS($A88))/TAN(RADIANS('Slit Guide'!$D$16*1.6)/2)-COS(RADIANS($A88)))</f>
        <v>3.8982375556560012</v>
      </c>
      <c r="D88" s="3">
        <f>(240*SIN(RADIANS(A88))*SIN(RADIANS('Slit Guide'!$D$16*1.6)))/(SIN(RADIANS(A88))^2-SIN(RADIANS('Slit Guide'!$D$16*1.6/2))^2)</f>
        <v>3.8982375556560016</v>
      </c>
    </row>
    <row r="89" spans="1:4" x14ac:dyDescent="0.25">
      <c r="A89">
        <f>A88+('Slit Guide'!D$6/2-'Slit Guide'!D$5/2)/150</f>
        <v>3.1099999999999941</v>
      </c>
      <c r="B89">
        <f>B88+('Slit Guide'!D$6-'Slit Guide'!D$5)/150</f>
        <v>6.2199999999999882</v>
      </c>
      <c r="C89" s="3">
        <f>240/(SIN(RADIANS($A89))/TAN(RADIANS('Slit Guide'!$D$16*1.6)/2)+COS(RADIANS($A89)))+240/(SIN(RADIANS($A89))/TAN(RADIANS('Slit Guide'!$D$16*1.6)/2)-COS(RADIANS($A89)))</f>
        <v>3.8606654990825033</v>
      </c>
      <c r="D89" s="3">
        <f>(240*SIN(RADIANS(A89))*SIN(RADIANS('Slit Guide'!$D$16*1.6)))/(SIN(RADIANS(A89))^2-SIN(RADIANS('Slit Guide'!$D$16*1.6/2))^2)</f>
        <v>3.8606654990825038</v>
      </c>
    </row>
    <row r="90" spans="1:4" x14ac:dyDescent="0.25">
      <c r="A90">
        <f>A89+('Slit Guide'!D$6/2-'Slit Guide'!D$5/2)/150</f>
        <v>3.1399999999999939</v>
      </c>
      <c r="B90">
        <f>B89+('Slit Guide'!D$6-'Slit Guide'!D$5)/150</f>
        <v>6.2799999999999878</v>
      </c>
      <c r="C90" s="3">
        <f>240/(SIN(RADIANS($A90))/TAN(RADIANS('Slit Guide'!$D$16*1.6)/2)+COS(RADIANS($A90)))+240/(SIN(RADIANS($A90))/TAN(RADIANS('Slit Guide'!$D$16*1.6)/2)-COS(RADIANS($A90)))</f>
        <v>3.8238118677850741</v>
      </c>
      <c r="D90" s="3">
        <f>(240*SIN(RADIANS(A90))*SIN(RADIANS('Slit Guide'!$D$16*1.6)))/(SIN(RADIANS(A90))^2-SIN(RADIANS('Slit Guide'!$D$16*1.6/2))^2)</f>
        <v>3.8238118677850745</v>
      </c>
    </row>
    <row r="91" spans="1:4" x14ac:dyDescent="0.25">
      <c r="A91">
        <f>A90+('Slit Guide'!D$6/2-'Slit Guide'!D$5/2)/150</f>
        <v>3.1699999999999937</v>
      </c>
      <c r="B91">
        <f>B90+('Slit Guide'!D$6-'Slit Guide'!D$5)/150</f>
        <v>6.3399999999999874</v>
      </c>
      <c r="C91" s="3">
        <f>240/(SIN(RADIANS($A91))/TAN(RADIANS('Slit Guide'!$D$16*1.6)/2)+COS(RADIANS($A91)))+240/(SIN(RADIANS($A91))/TAN(RADIANS('Slit Guide'!$D$16*1.6)/2)-COS(RADIANS($A91)))</f>
        <v>3.7876562596977066</v>
      </c>
      <c r="D91" s="3">
        <f>(240*SIN(RADIANS(A91))*SIN(RADIANS('Slit Guide'!$D$16*1.6)))/(SIN(RADIANS(A91))^2-SIN(RADIANS('Slit Guide'!$D$16*1.6/2))^2)</f>
        <v>3.7876562596977066</v>
      </c>
    </row>
    <row r="92" spans="1:4" x14ac:dyDescent="0.25">
      <c r="A92">
        <f>A91+('Slit Guide'!D$6/2-'Slit Guide'!D$5/2)/150</f>
        <v>3.1999999999999935</v>
      </c>
      <c r="B92">
        <f>B91+('Slit Guide'!D$6-'Slit Guide'!D$5)/150</f>
        <v>6.399999999999987</v>
      </c>
      <c r="C92" s="3">
        <f>240/(SIN(RADIANS($A92))/TAN(RADIANS('Slit Guide'!$D$16*1.6)/2)+COS(RADIANS($A92)))+240/(SIN(RADIANS($A92))/TAN(RADIANS('Slit Guide'!$D$16*1.6)/2)-COS(RADIANS($A92)))</f>
        <v>3.75217903806994</v>
      </c>
      <c r="D92" s="3">
        <f>(240*SIN(RADIANS(A92))*SIN(RADIANS('Slit Guide'!$D$16*1.6)))/(SIN(RADIANS(A92))^2-SIN(RADIANS('Slit Guide'!$D$16*1.6/2))^2)</f>
        <v>3.7521790380699409</v>
      </c>
    </row>
    <row r="93" spans="1:4" x14ac:dyDescent="0.25">
      <c r="A93">
        <f>A92+('Slit Guide'!D$6/2-'Slit Guide'!D$5/2)/150</f>
        <v>3.2299999999999933</v>
      </c>
      <c r="B93">
        <f>B92+('Slit Guide'!D$6-'Slit Guide'!D$5)/150</f>
        <v>6.4599999999999866</v>
      </c>
      <c r="C93" s="3">
        <f>240/(SIN(RADIANS($A93))/TAN(RADIANS('Slit Guide'!$D$16*1.6)/2)+COS(RADIANS($A93)))+240/(SIN(RADIANS($A93))/TAN(RADIANS('Slit Guide'!$D$16*1.6)/2)-COS(RADIANS($A93)))</f>
        <v>3.7173612959128173</v>
      </c>
      <c r="D93" s="3">
        <f>(240*SIN(RADIANS(A93))*SIN(RADIANS('Slit Guide'!$D$16*1.6)))/(SIN(RADIANS(A93))^2-SIN(RADIANS('Slit Guide'!$D$16*1.6/2))^2)</f>
        <v>3.7173612959128177</v>
      </c>
    </row>
    <row r="94" spans="1:4" x14ac:dyDescent="0.25">
      <c r="A94">
        <f>A93+('Slit Guide'!D$6/2-'Slit Guide'!D$5/2)/150</f>
        <v>3.2599999999999931</v>
      </c>
      <c r="B94">
        <f>B93+('Slit Guide'!D$6-'Slit Guide'!D$5)/150</f>
        <v>6.5199999999999863</v>
      </c>
      <c r="C94" s="3">
        <f>240/(SIN(RADIANS($A94))/TAN(RADIANS('Slit Guide'!$D$16*1.6)/2)+COS(RADIANS($A94)))+240/(SIN(RADIANS($A94))/TAN(RADIANS('Slit Guide'!$D$16*1.6)/2)-COS(RADIANS($A94)))</f>
        <v>3.6831848224087747</v>
      </c>
      <c r="D94" s="3">
        <f>(240*SIN(RADIANS(A94))*SIN(RADIANS('Slit Guide'!$D$16*1.6)))/(SIN(RADIANS(A94))^2-SIN(RADIANS('Slit Guide'!$D$16*1.6/2))^2)</f>
        <v>3.6831848224087742</v>
      </c>
    </row>
    <row r="95" spans="1:4" x14ac:dyDescent="0.25">
      <c r="A95">
        <f>A94+('Slit Guide'!D$6/2-'Slit Guide'!D$5/2)/150</f>
        <v>3.2899999999999929</v>
      </c>
      <c r="B95">
        <f>B94+('Slit Guide'!D$6-'Slit Guide'!D$5)/150</f>
        <v>6.5799999999999859</v>
      </c>
      <c r="C95" s="3">
        <f>240/(SIN(RADIANS($A95))/TAN(RADIANS('Slit Guide'!$D$16*1.6)/2)+COS(RADIANS($A95)))+240/(SIN(RADIANS($A95))/TAN(RADIANS('Slit Guide'!$D$16*1.6)/2)-COS(RADIANS($A95)))</f>
        <v>3.6496320711600485</v>
      </c>
      <c r="D95" s="3">
        <f>(240*SIN(RADIANS(A95))*SIN(RADIANS('Slit Guide'!$D$16*1.6)))/(SIN(RADIANS(A95))^2-SIN(RADIANS('Slit Guide'!$D$16*1.6/2))^2)</f>
        <v>3.649632071160049</v>
      </c>
    </row>
    <row r="96" spans="1:4" x14ac:dyDescent="0.25">
      <c r="A96">
        <f>A95+('Slit Guide'!D$6/2-'Slit Guide'!D$5/2)/150</f>
        <v>3.3199999999999927</v>
      </c>
      <c r="B96">
        <f>B95+('Slit Guide'!D$6-'Slit Guide'!D$5)/150</f>
        <v>6.6399999999999855</v>
      </c>
      <c r="C96" s="3">
        <f>240/(SIN(RADIANS($A96))/TAN(RADIANS('Slit Guide'!$D$16*1.6)/2)+COS(RADIANS($A96)))+240/(SIN(RADIANS($A96))/TAN(RADIANS('Slit Guide'!$D$16*1.6)/2)-COS(RADIANS($A96)))</f>
        <v>3.6166861301592679</v>
      </c>
      <c r="D96" s="3">
        <f>(240*SIN(RADIANS(A96))*SIN(RADIANS('Slit Guide'!$D$16*1.6)))/(SIN(RADIANS(A96))^2-SIN(RADIANS('Slit Guide'!$D$16*1.6/2))^2)</f>
        <v>3.6166861301592688</v>
      </c>
    </row>
    <row r="97" spans="1:4" x14ac:dyDescent="0.25">
      <c r="A97">
        <f>A96+('Slit Guide'!D$6/2-'Slit Guide'!D$5/2)/150</f>
        <v>3.3499999999999925</v>
      </c>
      <c r="B97">
        <f>B96+('Slit Guide'!D$6-'Slit Guide'!D$5)/150</f>
        <v>6.6999999999999851</v>
      </c>
      <c r="C97" s="3">
        <f>240/(SIN(RADIANS($A97))/TAN(RADIANS('Slit Guide'!$D$16*1.6)/2)+COS(RADIANS($A97)))+240/(SIN(RADIANS($A97))/TAN(RADIANS('Slit Guide'!$D$16*1.6)/2)-COS(RADIANS($A97)))</f>
        <v>3.5843306933742021</v>
      </c>
      <c r="D97" s="3">
        <f>(240*SIN(RADIANS(A97))*SIN(RADIANS('Slit Guide'!$D$16*1.6)))/(SIN(RADIANS(A97))^2-SIN(RADIANS('Slit Guide'!$D$16*1.6/2))^2)</f>
        <v>3.5843306933742025</v>
      </c>
    </row>
    <row r="98" spans="1:4" x14ac:dyDescent="0.25">
      <c r="A98">
        <f>A97+('Slit Guide'!D$6/2-'Slit Guide'!D$5/2)/150</f>
        <v>3.3799999999999923</v>
      </c>
      <c r="B98">
        <f>B97+('Slit Guide'!D$6-'Slit Guide'!D$5)/150</f>
        <v>6.7599999999999847</v>
      </c>
      <c r="C98" s="3">
        <f>240/(SIN(RADIANS($A98))/TAN(RADIANS('Slit Guide'!$D$16*1.6)/2)+COS(RADIANS($A98)))+240/(SIN(RADIANS($A98))/TAN(RADIANS('Slit Guide'!$D$16*1.6)/2)-COS(RADIANS($A98)))</f>
        <v>3.5525500338463454</v>
      </c>
      <c r="D98" s="3">
        <f>(240*SIN(RADIANS(A98))*SIN(RADIANS('Slit Guide'!$D$16*1.6)))/(SIN(RADIANS(A98))^2-SIN(RADIANS('Slit Guide'!$D$16*1.6/2))^2)</f>
        <v>3.5525500338463458</v>
      </c>
    </row>
    <row r="99" spans="1:4" x14ac:dyDescent="0.25">
      <c r="A99">
        <f>A98+('Slit Guide'!D$6/2-'Slit Guide'!D$5/2)/150</f>
        <v>3.4099999999999921</v>
      </c>
      <c r="B99">
        <f>B98+('Slit Guide'!D$6-'Slit Guide'!D$5)/150</f>
        <v>6.8199999999999843</v>
      </c>
      <c r="C99" s="3">
        <f>240/(SIN(RADIANS($A99))/TAN(RADIANS('Slit Guide'!$D$16*1.6)/2)+COS(RADIANS($A99)))+240/(SIN(RADIANS($A99))/TAN(RADIANS('Slit Guide'!$D$16*1.6)/2)-COS(RADIANS($A99)))</f>
        <v>3.5213289782100694</v>
      </c>
      <c r="D99" s="3">
        <f>(240*SIN(RADIANS(A99))*SIN(RADIANS('Slit Guide'!$D$16*1.6)))/(SIN(RADIANS(A99))^2-SIN(RADIANS('Slit Guide'!$D$16*1.6/2))^2)</f>
        <v>3.5213289782100694</v>
      </c>
    </row>
    <row r="100" spans="1:4" x14ac:dyDescent="0.25">
      <c r="A100">
        <f>A99+('Slit Guide'!D$6/2-'Slit Guide'!D$5/2)/150</f>
        <v>3.439999999999992</v>
      </c>
      <c r="B100">
        <f>B99+('Slit Guide'!D$6-'Slit Guide'!D$5)/150</f>
        <v>6.8799999999999839</v>
      </c>
      <c r="C100" s="3">
        <f>240/(SIN(RADIANS($A100))/TAN(RADIANS('Slit Guide'!$D$16*1.6)/2)+COS(RADIANS($A100)))+240/(SIN(RADIANS($A100))/TAN(RADIANS('Slit Guide'!$D$16*1.6)/2)-COS(RADIANS($A100)))</f>
        <v>3.4906528825455765</v>
      </c>
      <c r="D100" s="3">
        <f>(240*SIN(RADIANS(A100))*SIN(RADIANS('Slit Guide'!$D$16*1.6)))/(SIN(RADIANS(A100))^2-SIN(RADIANS('Slit Guide'!$D$16*1.6/2))^2)</f>
        <v>3.4906528825455769</v>
      </c>
    </row>
    <row r="101" spans="1:4" x14ac:dyDescent="0.25">
      <c r="A101">
        <f>A100+('Slit Guide'!D$6/2-'Slit Guide'!D$5/2)/150</f>
        <v>3.4699999999999918</v>
      </c>
      <c r="B101">
        <f>B100+('Slit Guide'!D$6-'Slit Guide'!D$5)/150</f>
        <v>6.9399999999999835</v>
      </c>
      <c r="C101" s="3">
        <f>240/(SIN(RADIANS($A101))/TAN(RADIANS('Slit Guide'!$D$16*1.6)/2)+COS(RADIANS($A101)))+240/(SIN(RADIANS($A101))/TAN(RADIANS('Slit Guide'!$D$16*1.6)/2)-COS(RADIANS($A101)))</f>
        <v>3.4605076094849112</v>
      </c>
      <c r="D101" s="3">
        <f>(240*SIN(RADIANS(A101))*SIN(RADIANS('Slit Guide'!$D$16*1.6)))/(SIN(RADIANS(A101))^2-SIN(RADIANS('Slit Guide'!$D$16*1.6/2))^2)</f>
        <v>3.4605076094849121</v>
      </c>
    </row>
    <row r="102" spans="1:4" x14ac:dyDescent="0.25">
      <c r="A102">
        <f>A101+('Slit Guide'!D$6/2-'Slit Guide'!D$5/2)/150</f>
        <v>3.4999999999999916</v>
      </c>
      <c r="B102">
        <f>B101+('Slit Guide'!D$6-'Slit Guide'!D$5)/150</f>
        <v>6.9999999999999831</v>
      </c>
      <c r="C102" s="3">
        <f>240/(SIN(RADIANS($A102))/TAN(RADIANS('Slit Guide'!$D$16*1.6)/2)+COS(RADIANS($A102)))+240/(SIN(RADIANS($A102))/TAN(RADIANS('Slit Guide'!$D$16*1.6)/2)-COS(RADIANS($A102)))</f>
        <v>3.4308795064958035</v>
      </c>
      <c r="D102" s="3">
        <f>(240*SIN(RADIANS(A102))*SIN(RADIANS('Slit Guide'!$D$16*1.6)))/(SIN(RADIANS(A102))^2-SIN(RADIANS('Slit Guide'!$D$16*1.6/2))^2)</f>
        <v>3.430879506495804</v>
      </c>
    </row>
    <row r="103" spans="1:4" x14ac:dyDescent="0.25">
      <c r="A103">
        <f>A102+('Slit Guide'!D$6/2-'Slit Guide'!D$5/2)/150</f>
        <v>3.5299999999999914</v>
      </c>
      <c r="B103">
        <f>B102+('Slit Guide'!D$6-'Slit Guide'!D$5)/150</f>
        <v>7.0599999999999827</v>
      </c>
      <c r="C103" s="3">
        <f>240/(SIN(RADIANS($A103))/TAN(RADIANS('Slit Guide'!$D$16*1.6)/2)+COS(RADIANS($A103)))+240/(SIN(RADIANS($A103))/TAN(RADIANS('Slit Guide'!$D$16*1.6)/2)-COS(RADIANS($A103)))</f>
        <v>3.4017553852732503</v>
      </c>
      <c r="D103" s="3">
        <f>(240*SIN(RADIANS(A103))*SIN(RADIANS('Slit Guide'!$D$16*1.6)))/(SIN(RADIANS(A103))^2-SIN(RADIANS('Slit Guide'!$D$16*1.6/2))^2)</f>
        <v>3.4017553852732512</v>
      </c>
    </row>
    <row r="104" spans="1:4" x14ac:dyDescent="0.25">
      <c r="A104">
        <f>A103+('Slit Guide'!D$6/2-'Slit Guide'!D$5/2)/150</f>
        <v>3.5599999999999912</v>
      </c>
      <c r="B104">
        <f>B103+('Slit Guide'!D$6-'Slit Guide'!D$5)/150</f>
        <v>7.1199999999999823</v>
      </c>
      <c r="C104" s="3">
        <f>240/(SIN(RADIANS($A104))/TAN(RADIANS('Slit Guide'!$D$16*1.6)/2)+COS(RADIANS($A104)))+240/(SIN(RADIANS($A104))/TAN(RADIANS('Slit Guide'!$D$16*1.6)/2)-COS(RADIANS($A104)))</f>
        <v>3.3731225021734685</v>
      </c>
      <c r="D104" s="3">
        <f>(240*SIN(RADIANS(A104))*SIN(RADIANS('Slit Guide'!$D$16*1.6)))/(SIN(RADIANS(A104))^2-SIN(RADIANS('Slit Guide'!$D$16*1.6/2))^2)</f>
        <v>3.3731225021734694</v>
      </c>
    </row>
    <row r="105" spans="1:4" x14ac:dyDescent="0.25">
      <c r="A105">
        <f>A104+('Slit Guide'!D$6/2-'Slit Guide'!D$5/2)/150</f>
        <v>3.589999999999991</v>
      </c>
      <c r="B105">
        <f>B104+('Slit Guide'!D$6-'Slit Guide'!D$5)/150</f>
        <v>7.179999999999982</v>
      </c>
      <c r="C105" s="3">
        <f>240/(SIN(RADIANS($A105))/TAN(RADIANS('Slit Guide'!$D$16*1.6)/2)+COS(RADIANS($A105)))+240/(SIN(RADIANS($A105))/TAN(RADIANS('Slit Guide'!$D$16*1.6)/2)-COS(RADIANS($A105)))</f>
        <v>3.344968539629213</v>
      </c>
      <c r="D105" s="3">
        <f>(240*SIN(RADIANS(A105))*SIN(RADIANS('Slit Guide'!$D$16*1.6)))/(SIN(RADIANS(A105))^2-SIN(RADIANS('Slit Guide'!$D$16*1.6/2))^2)</f>
        <v>3.3449685396292135</v>
      </c>
    </row>
    <row r="106" spans="1:4" x14ac:dyDescent="0.25">
      <c r="A106">
        <f>A105+('Slit Guide'!D$6/2-'Slit Guide'!D$5/2)/150</f>
        <v>3.6199999999999908</v>
      </c>
      <c r="B106">
        <f>B105+('Slit Guide'!D$6-'Slit Guide'!D$5)/150</f>
        <v>7.2399999999999816</v>
      </c>
      <c r="C106" s="3">
        <f>240/(SIN(RADIANS($A106))/TAN(RADIANS('Slit Guide'!$D$16*1.6)/2)+COS(RADIANS($A106)))+240/(SIN(RADIANS($A106))/TAN(RADIANS('Slit Guide'!$D$16*1.6)/2)-COS(RADIANS($A106)))</f>
        <v>3.3172815884895126</v>
      </c>
      <c r="D106" s="3">
        <f>(240*SIN(RADIANS(A106))*SIN(RADIANS('Slit Guide'!$D$16*1.6)))/(SIN(RADIANS(A106))^2-SIN(RADIANS('Slit Guide'!$D$16*1.6/2))^2)</f>
        <v>3.3172815884895126</v>
      </c>
    </row>
    <row r="107" spans="1:4" x14ac:dyDescent="0.25">
      <c r="A107">
        <f>A106+('Slit Guide'!D$6/2-'Slit Guide'!D$5/2)/150</f>
        <v>3.6499999999999906</v>
      </c>
      <c r="B107">
        <f>B106+('Slit Guide'!D$6-'Slit Guide'!D$5)/150</f>
        <v>7.2999999999999812</v>
      </c>
      <c r="C107" s="3">
        <f>240/(SIN(RADIANS($A107))/TAN(RADIANS('Slit Guide'!$D$16*1.6)/2)+COS(RADIANS($A107)))+240/(SIN(RADIANS($A107))/TAN(RADIANS('Slit Guide'!$D$16*1.6)/2)-COS(RADIANS($A107)))</f>
        <v>3.2900501312306187</v>
      </c>
      <c r="D107" s="3">
        <f>(240*SIN(RADIANS(A107))*SIN(RADIANS('Slit Guide'!$D$16*1.6)))/(SIN(RADIANS(A107))^2-SIN(RADIANS('Slit Guide'!$D$16*1.6/2))^2)</f>
        <v>3.2900501312306192</v>
      </c>
    </row>
    <row r="108" spans="1:4" x14ac:dyDescent="0.25">
      <c r="A108">
        <f>A107+('Slit Guide'!D$6/2-'Slit Guide'!D$5/2)/150</f>
        <v>3.6799999999999904</v>
      </c>
      <c r="B108">
        <f>B107+('Slit Guide'!D$6-'Slit Guide'!D$5)/150</f>
        <v>7.3599999999999808</v>
      </c>
      <c r="C108" s="3">
        <f>240/(SIN(RADIANS($A108))/TAN(RADIANS('Slit Guide'!$D$16*1.6)/2)+COS(RADIANS($A108)))+240/(SIN(RADIANS($A108))/TAN(RADIANS('Slit Guide'!$D$16*1.6)/2)-COS(RADIANS($A108)))</f>
        <v>3.2632630259884237</v>
      </c>
      <c r="D108" s="3">
        <f>(240*SIN(RADIANS(A108))*SIN(RADIANS('Slit Guide'!$D$16*1.6)))/(SIN(RADIANS(A108))^2-SIN(RADIANS('Slit Guide'!$D$16*1.6/2))^2)</f>
        <v>3.2632630259884237</v>
      </c>
    </row>
    <row r="109" spans="1:4" x14ac:dyDescent="0.25">
      <c r="A109">
        <f>A108+('Slit Guide'!D$6/2-'Slit Guide'!D$5/2)/150</f>
        <v>3.7099999999999902</v>
      </c>
      <c r="B109">
        <f>B108+('Slit Guide'!D$6-'Slit Guide'!D$5)/150</f>
        <v>7.4199999999999804</v>
      </c>
      <c r="C109" s="3">
        <f>240/(SIN(RADIANS($A109))/TAN(RADIANS('Slit Guide'!$D$16*1.6)/2)+COS(RADIANS($A109)))+240/(SIN(RADIANS($A109))/TAN(RADIANS('Slit Guide'!$D$16*1.6)/2)-COS(RADIANS($A109)))</f>
        <v>3.2369094913658456</v>
      </c>
      <c r="D109" s="3">
        <f>(240*SIN(RADIANS(A109))*SIN(RADIANS('Slit Guide'!$D$16*1.6)))/(SIN(RADIANS(A109))^2-SIN(RADIANS('Slit Guide'!$D$16*1.6/2))^2)</f>
        <v>3.2369094913658452</v>
      </c>
    </row>
    <row r="110" spans="1:4" x14ac:dyDescent="0.25">
      <c r="A110">
        <f>A109+('Slit Guide'!D$6/2-'Slit Guide'!D$5/2)/150</f>
        <v>3.73999999999999</v>
      </c>
      <c r="B110">
        <f>B109+('Slit Guide'!D$6-'Slit Guide'!D$5)/150</f>
        <v>7.47999999999998</v>
      </c>
      <c r="C110" s="3">
        <f>240/(SIN(RADIANS($A110))/TAN(RADIANS('Slit Guide'!$D$16*1.6)/2)+COS(RADIANS($A110)))+240/(SIN(RADIANS($A110))/TAN(RADIANS('Slit Guide'!$D$16*1.6)/2)-COS(RADIANS($A110)))</f>
        <v>3.2109790919716383</v>
      </c>
      <c r="D110" s="3">
        <f>(240*SIN(RADIANS(A110))*SIN(RADIANS('Slit Guide'!$D$16*1.6)))/(SIN(RADIANS(A110))^2-SIN(RADIANS('Slit Guide'!$D$16*1.6/2))^2)</f>
        <v>3.2109790919716392</v>
      </c>
    </row>
    <row r="111" spans="1:4" x14ac:dyDescent="0.25">
      <c r="A111">
        <f>A110+('Slit Guide'!D$6/2-'Slit Guide'!D$5/2)/150</f>
        <v>3.7699999999999898</v>
      </c>
      <c r="B111">
        <f>B110+('Slit Guide'!D$6-'Slit Guide'!D$5)/150</f>
        <v>7.5399999999999796</v>
      </c>
      <c r="C111" s="3">
        <f>240/(SIN(RADIANS($A111))/TAN(RADIANS('Slit Guide'!$D$16*1.6)/2)+COS(RADIANS($A111)))+240/(SIN(RADIANS($A111))/TAN(RADIANS('Slit Guide'!$D$16*1.6)/2)-COS(RADIANS($A111)))</f>
        <v>3.1854617246498762</v>
      </c>
      <c r="D111" s="3">
        <f>(240*SIN(RADIANS(A111))*SIN(RADIANS('Slit Guide'!$D$16*1.6)))/(SIN(RADIANS(A111))^2-SIN(RADIANS('Slit Guide'!$D$16*1.6/2))^2)</f>
        <v>3.1854617246498771</v>
      </c>
    </row>
    <row r="112" spans="1:4" x14ac:dyDescent="0.25">
      <c r="A112">
        <f>A111+('Slit Guide'!D$6/2-'Slit Guide'!D$5/2)/150</f>
        <v>3.7999999999999896</v>
      </c>
      <c r="B112">
        <f>B111+('Slit Guide'!D$6-'Slit Guide'!D$5)/150</f>
        <v>7.5999999999999792</v>
      </c>
      <c r="C112" s="3">
        <f>240/(SIN(RADIANS($A112))/TAN(RADIANS('Slit Guide'!$D$16*1.6)/2)+COS(RADIANS($A112)))+240/(SIN(RADIANS($A112))/TAN(RADIANS('Slit Guide'!$D$16*1.6)/2)-COS(RADIANS($A112)))</f>
        <v>3.1603476053619266</v>
      </c>
      <c r="D112" s="3">
        <f>(240*SIN(RADIANS(A112))*SIN(RADIANS('Slit Guide'!$D$16*1.6)))/(SIN(RADIANS(A112))^2-SIN(RADIANS('Slit Guide'!$D$16*1.6/2))^2)</f>
        <v>3.1603476053619279</v>
      </c>
    </row>
    <row r="113" spans="1:4" x14ac:dyDescent="0.25">
      <c r="A113">
        <f>A112+('Slit Guide'!D$6/2-'Slit Guide'!D$5/2)/150</f>
        <v>3.8299999999999894</v>
      </c>
      <c r="B113">
        <f>B112+('Slit Guide'!D$6-'Slit Guide'!D$5)/150</f>
        <v>7.6599999999999788</v>
      </c>
      <c r="C113" s="3">
        <f>240/(SIN(RADIANS($A113))/TAN(RADIANS('Slit Guide'!$D$16*1.6)/2)+COS(RADIANS($A113)))+240/(SIN(RADIANS($A113))/TAN(RADIANS('Slit Guide'!$D$16*1.6)/2)-COS(RADIANS($A113)))</f>
        <v>3.1356272566851269</v>
      </c>
      <c r="D113" s="3">
        <f>(240*SIN(RADIANS(A113))*SIN(RADIANS('Slit Guide'!$D$16*1.6)))/(SIN(RADIANS(A113))^2-SIN(RADIANS('Slit Guide'!$D$16*1.6/2))^2)</f>
        <v>3.1356272566851269</v>
      </c>
    </row>
    <row r="114" spans="1:4" x14ac:dyDescent="0.25">
      <c r="A114">
        <f>A113+('Slit Guide'!D$6/2-'Slit Guide'!D$5/2)/150</f>
        <v>3.8599999999999892</v>
      </c>
      <c r="B114">
        <f>B113+('Slit Guide'!D$6-'Slit Guide'!D$5)/150</f>
        <v>7.7199999999999784</v>
      </c>
      <c r="C114" s="3">
        <f>240/(SIN(RADIANS($A114))/TAN(RADIANS('Slit Guide'!$D$16*1.6)/2)+COS(RADIANS($A114)))+240/(SIN(RADIANS($A114))/TAN(RADIANS('Slit Guide'!$D$16*1.6)/2)-COS(RADIANS($A114)))</f>
        <v>3.1112914958945943</v>
      </c>
      <c r="D114" s="3">
        <f>(240*SIN(RADIANS(A114))*SIN(RADIANS('Slit Guide'!$D$16*1.6)))/(SIN(RADIANS(A114))^2-SIN(RADIANS('Slit Guide'!$D$16*1.6/2))^2)</f>
        <v>3.1112914958945939</v>
      </c>
    </row>
    <row r="115" spans="1:4" x14ac:dyDescent="0.25">
      <c r="A115">
        <f>A114+('Slit Guide'!D$6/2-'Slit Guide'!D$5/2)/150</f>
        <v>3.889999999999989</v>
      </c>
      <c r="B115">
        <f>B114+('Slit Guide'!D$6-'Slit Guide'!D$5)/150</f>
        <v>7.779999999999978</v>
      </c>
      <c r="C115" s="3">
        <f>240/(SIN(RADIANS($A115))/TAN(RADIANS('Slit Guide'!$D$16*1.6)/2)+COS(RADIANS($A115)))+240/(SIN(RADIANS($A115))/TAN(RADIANS('Slit Guide'!$D$16*1.6)/2)-COS(RADIANS($A115)))</f>
        <v>3.0873314235966909</v>
      </c>
      <c r="D115" s="3">
        <f>(240*SIN(RADIANS(A115))*SIN(RADIANS('Slit Guide'!$D$16*1.6)))/(SIN(RADIANS(A115))^2-SIN(RADIANS('Slit Guide'!$D$16*1.6/2))^2)</f>
        <v>3.0873314235966913</v>
      </c>
    </row>
    <row r="116" spans="1:4" x14ac:dyDescent="0.25">
      <c r="A116">
        <f>A115+('Slit Guide'!D$6/2-'Slit Guide'!D$5/2)/150</f>
        <v>3.9199999999999888</v>
      </c>
      <c r="B116">
        <f>B115+('Slit Guide'!D$6-'Slit Guide'!D$5)/150</f>
        <v>7.8399999999999777</v>
      </c>
      <c r="C116" s="3">
        <f>240/(SIN(RADIANS($A116))/TAN(RADIANS('Slit Guide'!$D$16*1.6)/2)+COS(RADIANS($A116)))+240/(SIN(RADIANS($A116))/TAN(RADIANS('Slit Guide'!$D$16*1.6)/2)-COS(RADIANS($A116)))</f>
        <v>3.0637384128845691</v>
      </c>
      <c r="D116" s="3">
        <f>(240*SIN(RADIANS(A116))*SIN(RADIANS('Slit Guide'!$D$16*1.6)))/(SIN(RADIANS(A116))^2-SIN(RADIANS('Slit Guide'!$D$16*1.6/2))^2)</f>
        <v>3.0637384128845699</v>
      </c>
    </row>
    <row r="117" spans="1:4" x14ac:dyDescent="0.25">
      <c r="A117">
        <f>A116+('Slit Guide'!D$6/2-'Slit Guide'!D$5/2)/150</f>
        <v>3.9499999999999886</v>
      </c>
      <c r="B117">
        <f>B116+('Slit Guide'!D$6-'Slit Guide'!D$5)/150</f>
        <v>7.8999999999999773</v>
      </c>
      <c r="C117" s="3">
        <f>240/(SIN(RADIANS($A117))/TAN(RADIANS('Slit Guide'!$D$16*1.6)/2)+COS(RADIANS($A117)))+240/(SIN(RADIANS($A117))/TAN(RADIANS('Slit Guide'!$D$16*1.6)/2)-COS(RADIANS($A117)))</f>
        <v>3.0405040989880359</v>
      </c>
      <c r="D117" s="3">
        <f>(240*SIN(RADIANS(A117))*SIN(RADIANS('Slit Guide'!$D$16*1.6)))/(SIN(RADIANS(A117))^2-SIN(RADIANS('Slit Guide'!$D$16*1.6/2))^2)</f>
        <v>3.0405040989880359</v>
      </c>
    </row>
    <row r="118" spans="1:4" x14ac:dyDescent="0.25">
      <c r="A118">
        <f>A117+('Slit Guide'!D$6/2-'Slit Guide'!D$5/2)/150</f>
        <v>3.9799999999999884</v>
      </c>
      <c r="B118">
        <f>B117+('Slit Guide'!D$6-'Slit Guide'!D$5)/150</f>
        <v>7.9599999999999769</v>
      </c>
      <c r="C118" s="3">
        <f>240/(SIN(RADIANS($A118))/TAN(RADIANS('Slit Guide'!$D$16*1.6)/2)+COS(RADIANS($A118)))+240/(SIN(RADIANS($A118))/TAN(RADIANS('Slit Guide'!$D$16*1.6)/2)-COS(RADIANS($A118)))</f>
        <v>3.0176203693916448</v>
      </c>
      <c r="D118" s="3">
        <f>(240*SIN(RADIANS(A118))*SIN(RADIANS('Slit Guide'!$D$16*1.6)))/(SIN(RADIANS(A118))^2-SIN(RADIANS('Slit Guide'!$D$16*1.6/2))^2)</f>
        <v>3.0176203693916452</v>
      </c>
    </row>
    <row r="119" spans="1:4" x14ac:dyDescent="0.25">
      <c r="A119">
        <f>A118+('Slit Guide'!D$6/2-'Slit Guide'!D$5/2)/150</f>
        <v>4.0099999999999882</v>
      </c>
      <c r="B119">
        <f>B118+('Slit Guide'!D$6-'Slit Guide'!D$5)/150</f>
        <v>8.0199999999999765</v>
      </c>
      <c r="C119" s="3">
        <f>240/(SIN(RADIANS($A119))/TAN(RADIANS('Slit Guide'!$D$16*1.6)/2)+COS(RADIANS($A119)))+240/(SIN(RADIANS($A119))/TAN(RADIANS('Slit Guide'!$D$16*1.6)/2)-COS(RADIANS($A119)))</f>
        <v>2.9950793543964966</v>
      </c>
      <c r="D119" s="3">
        <f>(240*SIN(RADIANS(A119))*SIN(RADIANS('Slit Guide'!$D$16*1.6)))/(SIN(RADIANS(A119))^2-SIN(RADIANS('Slit Guide'!$D$16*1.6/2))^2)</f>
        <v>2.9950793543964966</v>
      </c>
    </row>
    <row r="120" spans="1:4" x14ac:dyDescent="0.25">
      <c r="A120">
        <f>A119+('Slit Guide'!D$6/2-'Slit Guide'!D$5/2)/150</f>
        <v>4.0399999999999885</v>
      </c>
      <c r="B120">
        <f>B119+('Slit Guide'!D$6-'Slit Guide'!D$5)/150</f>
        <v>8.079999999999977</v>
      </c>
      <c r="C120" s="3">
        <f>240/(SIN(RADIANS($A120))/TAN(RADIANS('Slit Guide'!$D$16*1.6)/2)+COS(RADIANS($A120)))+240/(SIN(RADIANS($A120))/TAN(RADIANS('Slit Guide'!$D$16*1.6)/2)-COS(RADIANS($A120)))</f>
        <v>2.9728734181026555</v>
      </c>
      <c r="D120" s="3">
        <f>(240*SIN(RADIANS(A120))*SIN(RADIANS('Slit Guide'!$D$16*1.6)))/(SIN(RADIANS(A120))^2-SIN(RADIANS('Slit Guide'!$D$16*1.6/2))^2)</f>
        <v>2.9728734181026555</v>
      </c>
    </row>
    <row r="121" spans="1:4" x14ac:dyDescent="0.25">
      <c r="A121">
        <f>A120+('Slit Guide'!D$6/2-'Slit Guide'!D$5/2)/150</f>
        <v>4.0699999999999887</v>
      </c>
      <c r="B121">
        <f>B120+('Slit Guide'!D$6-'Slit Guide'!D$5)/150</f>
        <v>8.1399999999999775</v>
      </c>
      <c r="C121" s="3">
        <f>240/(SIN(RADIANS($A121))/TAN(RADIANS('Slit Guide'!$D$16*1.6)/2)+COS(RADIANS($A121)))+240/(SIN(RADIANS($A121))/TAN(RADIANS('Slit Guide'!$D$16*1.6)/2)-COS(RADIANS($A121)))</f>
        <v>2.9509951497905016</v>
      </c>
      <c r="D121" s="3">
        <f>(240*SIN(RADIANS(A121))*SIN(RADIANS('Slit Guide'!$D$16*1.6)))/(SIN(RADIANS(A121))^2-SIN(RADIANS('Slit Guide'!$D$16*1.6/2))^2)</f>
        <v>2.9509951497905011</v>
      </c>
    </row>
    <row r="122" spans="1:4" x14ac:dyDescent="0.25">
      <c r="A122">
        <f>A121+('Slit Guide'!D$6/2-'Slit Guide'!D$5/2)/150</f>
        <v>4.099999999999989</v>
      </c>
      <c r="B122">
        <f>B121+('Slit Guide'!D$6-'Slit Guide'!D$5)/150</f>
        <v>8.199999999999978</v>
      </c>
      <c r="C122" s="3">
        <f>240/(SIN(RADIANS($A122))/TAN(RADIANS('Slit Guide'!$D$16*1.6)/2)+COS(RADIANS($A122)))+240/(SIN(RADIANS($A122))/TAN(RADIANS('Slit Guide'!$D$16*1.6)/2)-COS(RADIANS($A122)))</f>
        <v>2.9294373556805442</v>
      </c>
      <c r="D122" s="3">
        <f>(240*SIN(RADIANS(A122))*SIN(RADIANS('Slit Guide'!$D$16*1.6)))/(SIN(RADIANS(A122))^2-SIN(RADIANS('Slit Guide'!$D$16*1.6/2))^2)</f>
        <v>2.9294373556805446</v>
      </c>
    </row>
    <row r="123" spans="1:4" x14ac:dyDescent="0.25">
      <c r="A123">
        <f>A122+('Slit Guide'!D$6/2-'Slit Guide'!D$5/2)/150</f>
        <v>4.1299999999999892</v>
      </c>
      <c r="B123">
        <f>B122+('Slit Guide'!D$6-'Slit Guide'!D$5)/150</f>
        <v>8.2599999999999785</v>
      </c>
      <c r="C123" s="3">
        <f>240/(SIN(RADIANS($A123))/TAN(RADIANS('Slit Guide'!$D$16*1.6)/2)+COS(RADIANS($A123)))+240/(SIN(RADIANS($A123))/TAN(RADIANS('Slit Guide'!$D$16*1.6)/2)-COS(RADIANS($A123)))</f>
        <v>2.9081930510524856</v>
      </c>
      <c r="D123" s="3">
        <f>(240*SIN(RADIANS(A123))*SIN(RADIANS('Slit Guide'!$D$16*1.6)))/(SIN(RADIANS(A123))^2-SIN(RADIANS('Slit Guide'!$D$16*1.6/2))^2)</f>
        <v>2.9081930510524856</v>
      </c>
    </row>
    <row r="124" spans="1:4" x14ac:dyDescent="0.25">
      <c r="A124">
        <f>A123+('Slit Guide'!D$6/2-'Slit Guide'!D$5/2)/150</f>
        <v>4.1599999999999895</v>
      </c>
      <c r="B124">
        <f>B123+('Slit Guide'!D$6-'Slit Guide'!D$5)/150</f>
        <v>8.319999999999979</v>
      </c>
      <c r="C124" s="3">
        <f>240/(SIN(RADIANS($A124))/TAN(RADIANS('Slit Guide'!$D$16*1.6)/2)+COS(RADIANS($A124)))+240/(SIN(RADIANS($A124))/TAN(RADIANS('Slit Guide'!$D$16*1.6)/2)-COS(RADIANS($A124)))</f>
        <v>2.8872554527053604</v>
      </c>
      <c r="D124" s="3">
        <f>(240*SIN(RADIANS(A124))*SIN(RADIANS('Slit Guide'!$D$16*1.6)))/(SIN(RADIANS(A124))^2-SIN(RADIANS('Slit Guide'!$D$16*1.6/2))^2)</f>
        <v>2.8872554527053609</v>
      </c>
    </row>
    <row r="125" spans="1:4" x14ac:dyDescent="0.25">
      <c r="A125">
        <f>A124+('Slit Guide'!D$6/2-'Slit Guide'!D$5/2)/150</f>
        <v>4.1899999999999897</v>
      </c>
      <c r="B125">
        <f>B124+('Slit Guide'!D$6-'Slit Guide'!D$5)/150</f>
        <v>8.3799999999999795</v>
      </c>
      <c r="C125" s="3">
        <f>240/(SIN(RADIANS($A125))/TAN(RADIANS('Slit Guide'!$D$16*1.6)/2)+COS(RADIANS($A125)))+240/(SIN(RADIANS($A125))/TAN(RADIANS('Slit Guide'!$D$16*1.6)/2)-COS(RADIANS($A125)))</f>
        <v>2.8666179717416718</v>
      </c>
      <c r="D125" s="3">
        <f>(240*SIN(RADIANS(A125))*SIN(RADIANS('Slit Guide'!$D$16*1.6)))/(SIN(RADIANS(A125))^2-SIN(RADIANS('Slit Guide'!$D$16*1.6/2))^2)</f>
        <v>2.8666179717416713</v>
      </c>
    </row>
    <row r="126" spans="1:4" x14ac:dyDescent="0.25">
      <c r="A126">
        <f>A125+('Slit Guide'!D$6/2-'Slit Guide'!D$5/2)/150</f>
        <v>4.21999999999999</v>
      </c>
      <c r="B126">
        <f>B125+('Slit Guide'!D$6-'Slit Guide'!D$5)/150</f>
        <v>8.43999999999998</v>
      </c>
      <c r="C126" s="3">
        <f>240/(SIN(RADIANS($A126))/TAN(RADIANS('Slit Guide'!$D$16*1.6)/2)+COS(RADIANS($A126)))+240/(SIN(RADIANS($A126))/TAN(RADIANS('Slit Guide'!$D$16*1.6)/2)-COS(RADIANS($A126)))</f>
        <v>2.8462742066593885</v>
      </c>
      <c r="D126" s="3">
        <f>(240*SIN(RADIANS(A126))*SIN(RADIANS('Slit Guide'!$D$16*1.6)))/(SIN(RADIANS(A126))^2-SIN(RADIANS('Slit Guide'!$D$16*1.6/2))^2)</f>
        <v>2.8462742066593885</v>
      </c>
    </row>
    <row r="127" spans="1:4" x14ac:dyDescent="0.25">
      <c r="A127">
        <f>A126+('Slit Guide'!D$6/2-'Slit Guide'!D$5/2)/150</f>
        <v>4.2499999999999902</v>
      </c>
      <c r="B127">
        <f>B126+('Slit Guide'!D$6-'Slit Guide'!D$5)/150</f>
        <v>8.4999999999999805</v>
      </c>
      <c r="C127" s="3">
        <f>240/(SIN(RADIANS($A127))/TAN(RADIANS('Slit Guide'!$D$16*1.6)/2)+COS(RADIANS($A127)))+240/(SIN(RADIANS($A127))/TAN(RADIANS('Slit Guide'!$D$16*1.6)/2)-COS(RADIANS($A127)))</f>
        <v>2.8262179367365947</v>
      </c>
      <c r="D127" s="3">
        <f>(240*SIN(RADIANS(A127))*SIN(RADIANS('Slit Guide'!$D$16*1.6)))/(SIN(RADIANS(A127))^2-SIN(RADIANS('Slit Guide'!$D$16*1.6/2))^2)</f>
        <v>2.8262179367365952</v>
      </c>
    </row>
    <row r="128" spans="1:4" x14ac:dyDescent="0.25">
      <c r="A128">
        <f>A127+('Slit Guide'!D$6/2-'Slit Guide'!D$5/2)/150</f>
        <v>4.2799999999999905</v>
      </c>
      <c r="B128">
        <f>B127+('Slit Guide'!D$6-'Slit Guide'!D$5)/150</f>
        <v>8.559999999999981</v>
      </c>
      <c r="C128" s="3">
        <f>240/(SIN(RADIANS($A128))/TAN(RADIANS('Slit Guide'!$D$16*1.6)/2)+COS(RADIANS($A128)))+240/(SIN(RADIANS($A128))/TAN(RADIANS('Slit Guide'!$D$16*1.6)/2)-COS(RADIANS($A128)))</f>
        <v>2.8064431156944085</v>
      </c>
      <c r="D128" s="3">
        <f>(240*SIN(RADIANS(A128))*SIN(RADIANS('Slit Guide'!$D$16*1.6)))/(SIN(RADIANS(A128))^2-SIN(RADIANS('Slit Guide'!$D$16*1.6/2))^2)</f>
        <v>2.806443115694409</v>
      </c>
    </row>
    <row r="129" spans="1:4" x14ac:dyDescent="0.25">
      <c r="A129">
        <f>A128+('Slit Guide'!D$6/2-'Slit Guide'!D$5/2)/150</f>
        <v>4.3099999999999907</v>
      </c>
      <c r="B129">
        <f>B128+('Slit Guide'!D$6-'Slit Guide'!D$5)/150</f>
        <v>8.6199999999999815</v>
      </c>
      <c r="C129" s="3">
        <f>240/(SIN(RADIANS($A129))/TAN(RADIANS('Slit Guide'!$D$16*1.6)/2)+COS(RADIANS($A129)))+240/(SIN(RADIANS($A129))/TAN(RADIANS('Slit Guide'!$D$16*1.6)/2)-COS(RADIANS($A129)))</f>
        <v>2.7869438656246421</v>
      </c>
      <c r="D129" s="3">
        <f>(240*SIN(RADIANS(A129))*SIN(RADIANS('Slit Guide'!$D$16*1.6)))/(SIN(RADIANS(A129))^2-SIN(RADIANS('Slit Guide'!$D$16*1.6/2))^2)</f>
        <v>2.7869438656246421</v>
      </c>
    </row>
    <row r="130" spans="1:4" x14ac:dyDescent="0.25">
      <c r="A130">
        <f>A129+('Slit Guide'!D$6/2-'Slit Guide'!D$5/2)/150</f>
        <v>4.339999999999991</v>
      </c>
      <c r="B130">
        <f>B129+('Slit Guide'!D$6-'Slit Guide'!D$5)/150</f>
        <v>8.679999999999982</v>
      </c>
      <c r="C130" s="3">
        <f>240/(SIN(RADIANS($A130))/TAN(RADIANS('Slit Guide'!$D$16*1.6)/2)+COS(RADIANS($A130)))+240/(SIN(RADIANS($A130))/TAN(RADIANS('Slit Guide'!$D$16*1.6)/2)-COS(RADIANS($A130)))</f>
        <v>2.7677144711693531</v>
      </c>
      <c r="D130" s="3">
        <f>(240*SIN(RADIANS(A130))*SIN(RADIANS('Slit Guide'!$D$16*1.6)))/(SIN(RADIANS(A130))^2-SIN(RADIANS('Slit Guide'!$D$16*1.6/2))^2)</f>
        <v>2.7677144711693531</v>
      </c>
    </row>
    <row r="131" spans="1:4" x14ac:dyDescent="0.25">
      <c r="A131">
        <f>A130+('Slit Guide'!D$6/2-'Slit Guide'!D$5/2)/150</f>
        <v>4.3699999999999912</v>
      </c>
      <c r="B131">
        <f>B130+('Slit Guide'!D$6-'Slit Guide'!D$5)/150</f>
        <v>8.7399999999999824</v>
      </c>
      <c r="C131" s="3">
        <f>240/(SIN(RADIANS($A131))/TAN(RADIANS('Slit Guide'!$D$16*1.6)/2)+COS(RADIANS($A131)))+240/(SIN(RADIANS($A131))/TAN(RADIANS('Slit Guide'!$D$16*1.6)/2)-COS(RADIANS($A131)))</f>
        <v>2.748749373940202</v>
      </c>
      <c r="D131" s="3">
        <f>(240*SIN(RADIANS(A131))*SIN(RADIANS('Slit Guide'!$D$16*1.6)))/(SIN(RADIANS(A131))^2-SIN(RADIANS('Slit Guide'!$D$16*1.6/2))^2)</f>
        <v>2.748749373940202</v>
      </c>
    </row>
    <row r="132" spans="1:4" x14ac:dyDescent="0.25">
      <c r="A132">
        <f>A131+('Slit Guide'!D$6/2-'Slit Guide'!D$5/2)/150</f>
        <v>4.3999999999999915</v>
      </c>
      <c r="B132">
        <f>B131+('Slit Guide'!D$6-'Slit Guide'!D$5)/150</f>
        <v>8.7999999999999829</v>
      </c>
      <c r="C132" s="3">
        <f>240/(SIN(RADIANS($A132))/TAN(RADIANS('Slit Guide'!$D$16*1.6)/2)+COS(RADIANS($A132)))+240/(SIN(RADIANS($A132))/TAN(RADIANS('Slit Guide'!$D$16*1.6)/2)-COS(RADIANS($A132)))</f>
        <v>2.7300431671661629</v>
      </c>
      <c r="D132" s="3">
        <f>(240*SIN(RADIANS(A132))*SIN(RADIANS('Slit Guide'!$D$16*1.6)))/(SIN(RADIANS(A132))^2-SIN(RADIANS('Slit Guide'!$D$16*1.6/2))^2)</f>
        <v>2.7300431671661634</v>
      </c>
    </row>
    <row r="133" spans="1:4" x14ac:dyDescent="0.25">
      <c r="A133">
        <f>A132+('Slit Guide'!D$6/2-'Slit Guide'!D$5/2)/150</f>
        <v>4.4299999999999917</v>
      </c>
      <c r="B133">
        <f>B132+('Slit Guide'!D$6-'Slit Guide'!D$5)/150</f>
        <v>8.8599999999999834</v>
      </c>
      <c r="C133" s="3">
        <f>240/(SIN(RADIANS($A133))/TAN(RADIANS('Slit Guide'!$D$16*1.6)/2)+COS(RADIANS($A133)))+240/(SIN(RADIANS($A133))/TAN(RADIANS('Slit Guide'!$D$16*1.6)/2)-COS(RADIANS($A133)))</f>
        <v>2.7115905905587585</v>
      </c>
      <c r="D133" s="3">
        <f>(240*SIN(RADIANS(A133))*SIN(RADIANS('Slit Guide'!$D$16*1.6)))/(SIN(RADIANS(A133))^2-SIN(RADIANS('Slit Guide'!$D$16*1.6/2))^2)</f>
        <v>2.7115905905587581</v>
      </c>
    </row>
    <row r="134" spans="1:4" x14ac:dyDescent="0.25">
      <c r="A134">
        <f>A133+('Slit Guide'!D$6/2-'Slit Guide'!D$5/2)/150</f>
        <v>4.459999999999992</v>
      </c>
      <c r="B134">
        <f>B133+('Slit Guide'!D$6-'Slit Guide'!D$5)/150</f>
        <v>8.9199999999999839</v>
      </c>
      <c r="C134" s="3">
        <f>240/(SIN(RADIANS($A134))/TAN(RADIANS('Slit Guide'!$D$16*1.6)/2)+COS(RADIANS($A134)))+240/(SIN(RADIANS($A134))/TAN(RADIANS('Slit Guide'!$D$16*1.6)/2)-COS(RADIANS($A134)))</f>
        <v>2.6933865253845664</v>
      </c>
      <c r="D134" s="3">
        <f>(240*SIN(RADIANS(A134))*SIN(RADIANS('Slit Guide'!$D$16*1.6)))/(SIN(RADIANS(A134))^2-SIN(RADIANS('Slit Guide'!$D$16*1.6/2))^2)</f>
        <v>2.6933865253845664</v>
      </c>
    </row>
    <row r="135" spans="1:4" x14ac:dyDescent="0.25">
      <c r="A135">
        <f>A134+('Slit Guide'!D$6/2-'Slit Guide'!D$5/2)/150</f>
        <v>4.4899999999999922</v>
      </c>
      <c r="B135">
        <f>B134+('Slit Guide'!D$6-'Slit Guide'!D$5)/150</f>
        <v>8.9799999999999844</v>
      </c>
      <c r="C135" s="3">
        <f>240/(SIN(RADIANS($A135))/TAN(RADIANS('Slit Guide'!$D$16*1.6)/2)+COS(RADIANS($A135)))+240/(SIN(RADIANS($A135))/TAN(RADIANS('Slit Guide'!$D$16*1.6)/2)-COS(RADIANS($A135)))</f>
        <v>2.675425989735321</v>
      </c>
      <c r="D135" s="3">
        <f>(240*SIN(RADIANS(A135))*SIN(RADIANS('Slit Guide'!$D$16*1.6)))/(SIN(RADIANS(A135))^2-SIN(RADIANS('Slit Guide'!$D$16*1.6/2))^2)</f>
        <v>2.6754259897353214</v>
      </c>
    </row>
    <row r="136" spans="1:4" x14ac:dyDescent="0.25">
      <c r="A136">
        <f>A135+('Slit Guide'!D$6/2-'Slit Guide'!D$5/2)/150</f>
        <v>4.5199999999999925</v>
      </c>
      <c r="B136">
        <f>B135+('Slit Guide'!D$6-'Slit Guide'!D$5)/150</f>
        <v>9.0399999999999849</v>
      </c>
      <c r="C136" s="3">
        <f>240/(SIN(RADIANS($A136))/TAN(RADIANS('Slit Guide'!$D$16*1.6)/2)+COS(RADIANS($A136)))+240/(SIN(RADIANS($A136))/TAN(RADIANS('Slit Guide'!$D$16*1.6)/2)-COS(RADIANS($A136)))</f>
        <v>2.657704133986404</v>
      </c>
      <c r="D136" s="3">
        <f>(240*SIN(RADIANS(A136))*SIN(RADIANS('Slit Guide'!$D$16*1.6)))/(SIN(RADIANS(A136))^2-SIN(RADIANS('Slit Guide'!$D$16*1.6/2))^2)</f>
        <v>2.6577041339864045</v>
      </c>
    </row>
    <row r="137" spans="1:4" x14ac:dyDescent="0.25">
      <c r="A137">
        <f>A136+('Slit Guide'!D$6/2-'Slit Guide'!D$5/2)/150</f>
        <v>4.5499999999999927</v>
      </c>
      <c r="B137">
        <f>B136+('Slit Guide'!D$6-'Slit Guide'!D$5)/150</f>
        <v>9.0999999999999854</v>
      </c>
      <c r="C137" s="3">
        <f>240/(SIN(RADIANS($A137))/TAN(RADIANS('Slit Guide'!$D$16*1.6)/2)+COS(RADIANS($A137)))+240/(SIN(RADIANS($A137))/TAN(RADIANS('Slit Guide'!$D$16*1.6)/2)-COS(RADIANS($A137)))</f>
        <v>2.640216236435041</v>
      </c>
      <c r="D137" s="3">
        <f>(240*SIN(RADIANS(A137))*SIN(RADIANS('Slit Guide'!$D$16*1.6)))/(SIN(RADIANS(A137))^2-SIN(RADIANS('Slit Guide'!$D$16*1.6/2))^2)</f>
        <v>2.640216236435041</v>
      </c>
    </row>
    <row r="138" spans="1:4" x14ac:dyDescent="0.25">
      <c r="A138">
        <f>A137+('Slit Guide'!D$6/2-'Slit Guide'!D$5/2)/150</f>
        <v>4.579999999999993</v>
      </c>
      <c r="B138">
        <f>B137+('Slit Guide'!D$6-'Slit Guide'!D$5)/150</f>
        <v>9.1599999999999859</v>
      </c>
      <c r="C138" s="3">
        <f>240/(SIN(RADIANS($A138))/TAN(RADIANS('Slit Guide'!$D$16*1.6)/2)+COS(RADIANS($A138)))+240/(SIN(RADIANS($A138))/TAN(RADIANS('Slit Guide'!$D$16*1.6)/2)-COS(RADIANS($A138)))</f>
        <v>2.6229576991099623</v>
      </c>
      <c r="D138" s="3">
        <f>(240*SIN(RADIANS(A138))*SIN(RADIANS('Slit Guide'!$D$16*1.6)))/(SIN(RADIANS(A138))^2-SIN(RADIANS('Slit Guide'!$D$16*1.6/2))^2)</f>
        <v>2.6229576991099628</v>
      </c>
    </row>
    <row r="139" spans="1:4" x14ac:dyDescent="0.25">
      <c r="A139">
        <f>A138+('Slit Guide'!D$6/2-'Slit Guide'!D$5/2)/150</f>
        <v>4.6099999999999932</v>
      </c>
      <c r="B139">
        <f>B138+('Slit Guide'!D$6-'Slit Guide'!D$5)/150</f>
        <v>9.2199999999999864</v>
      </c>
      <c r="C139" s="3">
        <f>240/(SIN(RADIANS($A139))/TAN(RADIANS('Slit Guide'!$D$16*1.6)/2)+COS(RADIANS($A139)))+240/(SIN(RADIANS($A139))/TAN(RADIANS('Slit Guide'!$D$16*1.6)/2)-COS(RADIANS($A139)))</f>
        <v>2.6059240437447126</v>
      </c>
      <c r="D139" s="3">
        <f>(240*SIN(RADIANS(A139))*SIN(RADIANS('Slit Guide'!$D$16*1.6)))/(SIN(RADIANS(A139))^2-SIN(RADIANS('Slit Guide'!$D$16*1.6/2))^2)</f>
        <v>2.6059240437447131</v>
      </c>
    </row>
    <row r="140" spans="1:4" x14ac:dyDescent="0.25">
      <c r="A140">
        <f>A139+('Slit Guide'!D$6/2-'Slit Guide'!D$5/2)/150</f>
        <v>4.6399999999999935</v>
      </c>
      <c r="B140">
        <f>B139+('Slit Guide'!D$6-'Slit Guide'!D$5)/150</f>
        <v>9.2799999999999869</v>
      </c>
      <c r="C140" s="3">
        <f>240/(SIN(RADIANS($A140))/TAN(RADIANS('Slit Guide'!$D$16*1.6)/2)+COS(RADIANS($A140)))+240/(SIN(RADIANS($A140))/TAN(RADIANS('Slit Guide'!$D$16*1.6)/2)-COS(RADIANS($A140)))</f>
        <v>2.5891109079071901</v>
      </c>
      <c r="D140" s="3">
        <f>(240*SIN(RADIANS(A140))*SIN(RADIANS('Slit Guide'!$D$16*1.6)))/(SIN(RADIANS(A140))^2-SIN(RADIANS('Slit Guide'!$D$16*1.6/2))^2)</f>
        <v>2.5891109079071906</v>
      </c>
    </row>
    <row r="141" spans="1:4" x14ac:dyDescent="0.25">
      <c r="A141">
        <f>A140+('Slit Guide'!D$6/2-'Slit Guide'!D$5/2)/150</f>
        <v>4.6699999999999937</v>
      </c>
      <c r="B141">
        <f>B140+('Slit Guide'!D$6-'Slit Guide'!D$5)/150</f>
        <v>9.3399999999999874</v>
      </c>
      <c r="C141" s="3">
        <f>240/(SIN(RADIANS($A141))/TAN(RADIANS('Slit Guide'!$D$16*1.6)/2)+COS(RADIANS($A141)))+240/(SIN(RADIANS($A141))/TAN(RADIANS('Slit Guide'!$D$16*1.6)/2)-COS(RADIANS($A141)))</f>
        <v>2.5725140412784153</v>
      </c>
      <c r="D141" s="3">
        <f>(240*SIN(RADIANS(A141))*SIN(RADIANS('Slit Guide'!$D$16*1.6)))/(SIN(RADIANS(A141))^2-SIN(RADIANS('Slit Guide'!$D$16*1.6/2))^2)</f>
        <v>2.5725140412784153</v>
      </c>
    </row>
    <row r="142" spans="1:4" x14ac:dyDescent="0.25">
      <c r="A142">
        <f>A141+('Slit Guide'!D$6/2-'Slit Guide'!D$5/2)/150</f>
        <v>4.699999999999994</v>
      </c>
      <c r="B142">
        <f>B141+('Slit Guide'!D$6-'Slit Guide'!D$5)/150</f>
        <v>9.3999999999999879</v>
      </c>
      <c r="C142" s="3">
        <f>240/(SIN(RADIANS($A142))/TAN(RADIANS('Slit Guide'!$D$16*1.6)/2)+COS(RADIANS($A142)))+240/(SIN(RADIANS($A142))/TAN(RADIANS('Slit Guide'!$D$16*1.6)/2)-COS(RADIANS($A142)))</f>
        <v>2.5561293020738303</v>
      </c>
      <c r="D142" s="3">
        <f>(240*SIN(RADIANS(A142))*SIN(RADIANS('Slit Guide'!$D$16*1.6)))/(SIN(RADIANS(A142))^2-SIN(RADIANS('Slit Guide'!$D$16*1.6/2))^2)</f>
        <v>2.5561293020738312</v>
      </c>
    </row>
    <row r="143" spans="1:4" x14ac:dyDescent="0.25">
      <c r="A143">
        <f>A142+('Slit Guide'!D$6/2-'Slit Guide'!D$5/2)/150</f>
        <v>4.7299999999999942</v>
      </c>
      <c r="B143">
        <f>B142+('Slit Guide'!D$6-'Slit Guide'!D$5)/150</f>
        <v>9.4599999999999884</v>
      </c>
      <c r="C143" s="3">
        <f>240/(SIN(RADIANS($A143))/TAN(RADIANS('Slit Guide'!$D$16*1.6)/2)+COS(RADIANS($A143)))+240/(SIN(RADIANS($A143))/TAN(RADIANS('Slit Guide'!$D$16*1.6)/2)-COS(RADIANS($A143)))</f>
        <v>2.5399526536008201</v>
      </c>
      <c r="D143" s="3">
        <f>(240*SIN(RADIANS(A143))*SIN(RADIANS('Slit Guide'!$D$16*1.6)))/(SIN(RADIANS(A143))^2-SIN(RADIANS('Slit Guide'!$D$16*1.6/2))^2)</f>
        <v>2.5399526536008206</v>
      </c>
    </row>
    <row r="144" spans="1:4" x14ac:dyDescent="0.25">
      <c r="A144">
        <f>A143+('Slit Guide'!D$6/2-'Slit Guide'!D$5/2)/150</f>
        <v>4.7599999999999945</v>
      </c>
      <c r="B144">
        <f>B143+('Slit Guide'!D$6-'Slit Guide'!D$5)/150</f>
        <v>9.5199999999999889</v>
      </c>
      <c r="C144" s="3">
        <f>240/(SIN(RADIANS($A144))/TAN(RADIANS('Slit Guide'!$D$16*1.6)/2)+COS(RADIANS($A144)))+240/(SIN(RADIANS($A144))/TAN(RADIANS('Slit Guide'!$D$16*1.6)/2)-COS(RADIANS($A144)))</f>
        <v>2.523980160946433</v>
      </c>
      <c r="D144" s="3">
        <f>(240*SIN(RADIANS(A144))*SIN(RADIANS('Slit Guide'!$D$16*1.6)))/(SIN(RADIANS(A144))^2-SIN(RADIANS('Slit Guide'!$D$16*1.6/2))^2)</f>
        <v>2.5239801609464338</v>
      </c>
    </row>
    <row r="145" spans="1:4" x14ac:dyDescent="0.25">
      <c r="A145">
        <f>A144+('Slit Guide'!D$6/2-'Slit Guide'!D$5/2)/150</f>
        <v>4.7899999999999947</v>
      </c>
      <c r="B145">
        <f>B144+('Slit Guide'!D$6-'Slit Guide'!D$5)/150</f>
        <v>9.5799999999999894</v>
      </c>
      <c r="C145" s="3">
        <f>240/(SIN(RADIANS($A145))/TAN(RADIANS('Slit Guide'!$D$16*1.6)/2)+COS(RADIANS($A145)))+240/(SIN(RADIANS($A145))/TAN(RADIANS('Slit Guide'!$D$16*1.6)/2)-COS(RADIANS($A145)))</f>
        <v>2.5082079877895991</v>
      </c>
      <c r="D145" s="3">
        <f>(240*SIN(RADIANS(A145))*SIN(RADIANS('Slit Guide'!$D$16*1.6)))/(SIN(RADIANS(A145))^2-SIN(RADIANS('Slit Guide'!$D$16*1.6/2))^2)</f>
        <v>2.5082079877895995</v>
      </c>
    </row>
    <row r="146" spans="1:4" x14ac:dyDescent="0.25">
      <c r="A146">
        <f>A145+('Slit Guide'!D$6/2-'Slit Guide'!D$5/2)/150</f>
        <v>4.819999999999995</v>
      </c>
      <c r="B146">
        <f>B145+('Slit Guide'!D$6-'Slit Guide'!D$5)/150</f>
        <v>9.6399999999999899</v>
      </c>
      <c r="C146" s="3">
        <f>240/(SIN(RADIANS($A146))/TAN(RADIANS('Slit Guide'!$D$16*1.6)/2)+COS(RADIANS($A146)))+240/(SIN(RADIANS($A146))/TAN(RADIANS('Slit Guide'!$D$16*1.6)/2)-COS(RADIANS($A146)))</f>
        <v>2.4926323933324128</v>
      </c>
      <c r="D146" s="3">
        <f>(240*SIN(RADIANS(A146))*SIN(RADIANS('Slit Guide'!$D$16*1.6)))/(SIN(RADIANS(A146))^2-SIN(RADIANS('Slit Guide'!$D$16*1.6/2))^2)</f>
        <v>2.4926323933324128</v>
      </c>
    </row>
    <row r="147" spans="1:4" x14ac:dyDescent="0.25">
      <c r="A147">
        <f>A146+('Slit Guide'!D$6/2-'Slit Guide'!D$5/2)/150</f>
        <v>4.8499999999999952</v>
      </c>
      <c r="B147">
        <f>B146+('Slit Guide'!D$6-'Slit Guide'!D$5)/150</f>
        <v>9.6999999999999904</v>
      </c>
      <c r="C147" s="3">
        <f>240/(SIN(RADIANS($A147))/TAN(RADIANS('Slit Guide'!$D$16*1.6)/2)+COS(RADIANS($A147)))+240/(SIN(RADIANS($A147))/TAN(RADIANS('Slit Guide'!$D$16*1.6)/2)-COS(RADIANS($A147)))</f>
        <v>2.4772497293453313</v>
      </c>
      <c r="D147" s="3">
        <f>(240*SIN(RADIANS(A147))*SIN(RADIANS('Slit Guide'!$D$16*1.6)))/(SIN(RADIANS(A147))^2-SIN(RADIANS('Slit Guide'!$D$16*1.6/2))^2)</f>
        <v>2.4772497293453313</v>
      </c>
    </row>
    <row r="148" spans="1:4" x14ac:dyDescent="0.25">
      <c r="A148">
        <f>A147+('Slit Guide'!D$6/2-'Slit Guide'!D$5/2)/150</f>
        <v>4.8799999999999955</v>
      </c>
      <c r="B148">
        <f>B147+('Slit Guide'!D$6-'Slit Guide'!D$5)/150</f>
        <v>9.7599999999999909</v>
      </c>
      <c r="C148" s="3">
        <f>240/(SIN(RADIANS($A148))/TAN(RADIANS('Slit Guide'!$D$16*1.6)/2)+COS(RADIANS($A148)))+240/(SIN(RADIANS($A148))/TAN(RADIANS('Slit Guide'!$D$16*1.6)/2)-COS(RADIANS($A148)))</f>
        <v>2.4620564373213796</v>
      </c>
      <c r="D148" s="3">
        <f>(240*SIN(RADIANS(A148))*SIN(RADIANS('Slit Guide'!$D$16*1.6)))/(SIN(RADIANS(A148))^2-SIN(RADIANS('Slit Guide'!$D$16*1.6/2))^2)</f>
        <v>2.4620564373213791</v>
      </c>
    </row>
    <row r="149" spans="1:4" x14ac:dyDescent="0.25">
      <c r="A149">
        <f>A148+('Slit Guide'!D$6/2-'Slit Guide'!D$5/2)/150</f>
        <v>4.9099999999999957</v>
      </c>
      <c r="B149">
        <f>B148+('Slit Guide'!D$6-'Slit Guide'!D$5)/150</f>
        <v>9.8199999999999914</v>
      </c>
      <c r="C149" s="3">
        <f>240/(SIN(RADIANS($A149))/TAN(RADIANS('Slit Guide'!$D$16*1.6)/2)+COS(RADIANS($A149)))+240/(SIN(RADIANS($A149))/TAN(RADIANS('Slit Guide'!$D$16*1.6)/2)-COS(RADIANS($A149)))</f>
        <v>2.4470490457347038</v>
      </c>
      <c r="D149" s="3">
        <f>(240*SIN(RADIANS(A149))*SIN(RADIANS('Slit Guide'!$D$16*1.6)))/(SIN(RADIANS(A149))^2-SIN(RADIANS('Slit Guide'!$D$16*1.6/2))^2)</f>
        <v>2.4470490457347034</v>
      </c>
    </row>
    <row r="150" spans="1:4" x14ac:dyDescent="0.25">
      <c r="A150">
        <f>A149+('Slit Guide'!D$6/2-'Slit Guide'!D$5/2)/150</f>
        <v>4.9399999999999959</v>
      </c>
      <c r="B150">
        <f>B149+('Slit Guide'!D$6-'Slit Guide'!D$5)/150</f>
        <v>9.8799999999999919</v>
      </c>
      <c r="C150" s="3">
        <f>240/(SIN(RADIANS($A150))/TAN(RADIANS('Slit Guide'!$D$16*1.6)/2)+COS(RADIANS($A150)))+240/(SIN(RADIANS($A150))/TAN(RADIANS('Slit Guide'!$D$16*1.6)/2)-COS(RADIANS($A150)))</f>
        <v>2.4322241673990304</v>
      </c>
      <c r="D150" s="3">
        <f>(240*SIN(RADIANS(A150))*SIN(RADIANS('Slit Guide'!$D$16*1.6)))/(SIN(RADIANS(A150))^2-SIN(RADIANS('Slit Guide'!$D$16*1.6/2))^2)</f>
        <v>2.4322241673990304</v>
      </c>
    </row>
    <row r="151" spans="1:4" x14ac:dyDescent="0.25">
      <c r="A151">
        <f>A150+('Slit Guide'!D$6/2-'Slit Guide'!D$5/2)/150</f>
        <v>4.9699999999999962</v>
      </c>
      <c r="B151">
        <f>B150+('Slit Guide'!D$6-'Slit Guide'!D$5)/150</f>
        <v>9.9399999999999924</v>
      </c>
      <c r="C151" s="3">
        <f>240/(SIN(RADIANS($A151))/TAN(RADIANS('Slit Guide'!$D$16*1.6)/2)+COS(RADIANS($A151)))+240/(SIN(RADIANS($A151))/TAN(RADIANS('Slit Guide'!$D$16*1.6)/2)-COS(RADIANS($A151)))</f>
        <v>2.4175784969218128</v>
      </c>
      <c r="D151" s="3">
        <f>(240*SIN(RADIANS(A151))*SIN(RADIANS('Slit Guide'!$D$16*1.6)))/(SIN(RADIANS(A151))^2-SIN(RADIANS('Slit Guide'!$D$16*1.6/2))^2)</f>
        <v>2.4175784969218137</v>
      </c>
    </row>
    <row r="152" spans="1:4" x14ac:dyDescent="0.25">
      <c r="A152">
        <f>A151+('Slit Guide'!D$6/2-'Slit Guide'!D$5/2)/150</f>
        <v>4.9999999999999964</v>
      </c>
      <c r="B152">
        <f>B151+('Slit Guide'!D$6-'Slit Guide'!D$5)/150</f>
        <v>9.9999999999999929</v>
      </c>
      <c r="C152" s="3">
        <f>240/(SIN(RADIANS($A152))/TAN(RADIANS('Slit Guide'!$D$16*1.6)/2)+COS(RADIANS($A152)))+240/(SIN(RADIANS($A152))/TAN(RADIANS('Slit Guide'!$D$16*1.6)/2)-COS(RADIANS($A152)))</f>
        <v>2.4031088082500514</v>
      </c>
      <c r="D152" s="3">
        <f>(240*SIN(RADIANS(A152))*SIN(RADIANS('Slit Guide'!$D$16*1.6)))/(SIN(RADIANS(A152))^2-SIN(RADIANS('Slit Guide'!$D$16*1.6/2))^2)</f>
        <v>2.4031088082500514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4" sqref="H4"/>
    </sheetView>
  </sheetViews>
  <sheetFormatPr defaultRowHeight="15" x14ac:dyDescent="0.25"/>
  <cols>
    <col min="3" max="3" width="10.28515625" bestFit="1" customWidth="1"/>
  </cols>
  <sheetData>
    <row r="1" spans="1:8" x14ac:dyDescent="0.25">
      <c r="A1" t="s">
        <v>12</v>
      </c>
      <c r="E1" t="s">
        <v>36</v>
      </c>
      <c r="F1" s="47"/>
      <c r="H1" t="s">
        <v>44</v>
      </c>
    </row>
    <row r="2" spans="1:8" x14ac:dyDescent="0.25">
      <c r="B2" t="s">
        <v>3</v>
      </c>
      <c r="C2" t="s">
        <v>7</v>
      </c>
      <c r="E2" t="s">
        <v>7</v>
      </c>
      <c r="F2" t="s">
        <v>37</v>
      </c>
      <c r="H2">
        <v>16</v>
      </c>
    </row>
    <row r="3" spans="1:8" x14ac:dyDescent="0.25">
      <c r="A3">
        <v>1</v>
      </c>
      <c r="B3" s="48">
        <v>3.125E-2</v>
      </c>
      <c r="C3" s="3">
        <f>B3*1.6*1.5</f>
        <v>7.5000000000000011E-2</v>
      </c>
      <c r="E3">
        <v>2</v>
      </c>
      <c r="F3">
        <v>0.02</v>
      </c>
      <c r="H3">
        <v>27</v>
      </c>
    </row>
    <row r="4" spans="1:8" x14ac:dyDescent="0.25">
      <c r="A4">
        <v>2</v>
      </c>
      <c r="B4" s="48">
        <v>6.25E-2</v>
      </c>
      <c r="C4" s="3">
        <f t="shared" ref="C4:C10" si="0">B4*1.6*1.5</f>
        <v>0.15000000000000002</v>
      </c>
      <c r="E4">
        <v>4</v>
      </c>
      <c r="F4">
        <v>0.04</v>
      </c>
      <c r="H4" t="s">
        <v>45</v>
      </c>
    </row>
    <row r="5" spans="1:8" x14ac:dyDescent="0.25">
      <c r="A5">
        <v>3</v>
      </c>
      <c r="B5" s="48">
        <v>0.125</v>
      </c>
      <c r="C5" s="3">
        <f t="shared" si="0"/>
        <v>0.30000000000000004</v>
      </c>
      <c r="E5">
        <v>10</v>
      </c>
    </row>
    <row r="6" spans="1:8" x14ac:dyDescent="0.25">
      <c r="A6">
        <v>4</v>
      </c>
      <c r="B6" s="48">
        <v>0.25</v>
      </c>
      <c r="C6" s="3">
        <f t="shared" si="0"/>
        <v>0.60000000000000009</v>
      </c>
      <c r="E6">
        <v>20</v>
      </c>
    </row>
    <row r="7" spans="1:8" x14ac:dyDescent="0.25">
      <c r="A7">
        <v>5</v>
      </c>
      <c r="B7" s="48">
        <v>0.5</v>
      </c>
      <c r="C7" s="3">
        <f t="shared" si="0"/>
        <v>1.2000000000000002</v>
      </c>
    </row>
    <row r="8" spans="1:8" x14ac:dyDescent="0.25">
      <c r="A8">
        <v>6</v>
      </c>
      <c r="B8" s="48" t="s">
        <v>4</v>
      </c>
      <c r="C8" s="3">
        <f t="shared" si="0"/>
        <v>2.4000000000000004</v>
      </c>
    </row>
    <row r="9" spans="1:8" x14ac:dyDescent="0.25">
      <c r="A9">
        <v>7</v>
      </c>
      <c r="B9" s="48" t="s">
        <v>5</v>
      </c>
      <c r="C9" s="3">
        <f t="shared" si="0"/>
        <v>4.8000000000000007</v>
      </c>
    </row>
    <row r="10" spans="1:8" x14ac:dyDescent="0.25">
      <c r="A10">
        <v>8</v>
      </c>
      <c r="B10" s="48" t="s">
        <v>6</v>
      </c>
      <c r="C10" s="3">
        <f t="shared" si="0"/>
        <v>9.6000000000000014</v>
      </c>
    </row>
  </sheetData>
  <sortState ref="F2:F4">
    <sortCondition ref="F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8" sqref="E8"/>
    </sheetView>
  </sheetViews>
  <sheetFormatPr defaultRowHeight="15" x14ac:dyDescent="0.25"/>
  <cols>
    <col min="1" max="3" width="38.28515625" customWidth="1"/>
  </cols>
  <sheetData>
    <row r="1" spans="1:5" ht="39" customHeight="1" thickBot="1" x14ac:dyDescent="0.3">
      <c r="A1" s="92" t="s">
        <v>28</v>
      </c>
      <c r="B1" s="93"/>
      <c r="C1" s="94"/>
    </row>
    <row r="2" spans="1:5" ht="15.75" thickBot="1" x14ac:dyDescent="0.3">
      <c r="A2" s="34" t="s">
        <v>13</v>
      </c>
      <c r="B2" s="40" t="s">
        <v>14</v>
      </c>
      <c r="C2" s="35" t="s">
        <v>15</v>
      </c>
    </row>
    <row r="3" spans="1:5" ht="15.75" thickBot="1" x14ac:dyDescent="0.3">
      <c r="A3" s="38" t="s">
        <v>16</v>
      </c>
      <c r="B3" s="41" t="s">
        <v>17</v>
      </c>
      <c r="C3" s="39" t="s">
        <v>18</v>
      </c>
    </row>
    <row r="4" spans="1:5" ht="15.75" thickBot="1" x14ac:dyDescent="0.3">
      <c r="A4" s="36" t="s">
        <v>19</v>
      </c>
      <c r="B4" s="42" t="s">
        <v>20</v>
      </c>
      <c r="C4" s="37" t="s">
        <v>20</v>
      </c>
    </row>
    <row r="5" spans="1:5" x14ac:dyDescent="0.25">
      <c r="A5" s="27">
        <v>4</v>
      </c>
      <c r="B5" s="43">
        <v>15.4</v>
      </c>
      <c r="C5" s="28" t="s">
        <v>21</v>
      </c>
    </row>
    <row r="6" spans="1:5" x14ac:dyDescent="0.25">
      <c r="A6" s="27">
        <v>2</v>
      </c>
      <c r="B6" s="43">
        <v>11.2</v>
      </c>
      <c r="C6" s="28">
        <v>11.2</v>
      </c>
      <c r="D6" s="53"/>
    </row>
    <row r="7" spans="1:5" x14ac:dyDescent="0.25">
      <c r="A7" s="27">
        <v>1</v>
      </c>
      <c r="B7" s="43">
        <v>9.1</v>
      </c>
      <c r="C7" s="28">
        <v>7.5</v>
      </c>
      <c r="D7" s="53"/>
      <c r="E7" t="s">
        <v>30</v>
      </c>
    </row>
    <row r="8" spans="1:5" x14ac:dyDescent="0.25">
      <c r="A8" s="45" t="s">
        <v>25</v>
      </c>
      <c r="B8" s="43">
        <v>8</v>
      </c>
      <c r="C8" s="28">
        <v>7.5</v>
      </c>
      <c r="E8" t="s">
        <v>31</v>
      </c>
    </row>
    <row r="9" spans="1:5" x14ac:dyDescent="0.25">
      <c r="A9" s="45" t="s">
        <v>24</v>
      </c>
      <c r="B9" s="43">
        <v>7.5</v>
      </c>
      <c r="C9" s="28">
        <v>7.5</v>
      </c>
    </row>
    <row r="10" spans="1:5" x14ac:dyDescent="0.25">
      <c r="A10" s="27" t="s">
        <v>22</v>
      </c>
      <c r="B10" s="43">
        <v>7.5</v>
      </c>
      <c r="C10" s="28">
        <v>5</v>
      </c>
    </row>
    <row r="11" spans="1:5" ht="15.75" thickBot="1" x14ac:dyDescent="0.3">
      <c r="A11" s="32" t="s">
        <v>23</v>
      </c>
      <c r="B11" s="44">
        <v>0.2</v>
      </c>
      <c r="C11" s="33">
        <v>0.2</v>
      </c>
    </row>
    <row r="13" spans="1:5" ht="15.75" thickBot="1" x14ac:dyDescent="0.3"/>
    <row r="14" spans="1:5" ht="29.25" customHeight="1" thickBot="1" x14ac:dyDescent="0.3">
      <c r="A14" s="95" t="s">
        <v>29</v>
      </c>
      <c r="B14" s="96"/>
      <c r="C14" s="97"/>
    </row>
    <row r="15" spans="1:5" ht="15.75" thickBot="1" x14ac:dyDescent="0.3">
      <c r="A15" s="29" t="s">
        <v>13</v>
      </c>
      <c r="B15" s="40" t="s">
        <v>14</v>
      </c>
      <c r="C15" s="30" t="s">
        <v>15</v>
      </c>
    </row>
    <row r="16" spans="1:5" ht="15.75" thickBot="1" x14ac:dyDescent="0.3">
      <c r="A16" s="38" t="s">
        <v>16</v>
      </c>
      <c r="B16" s="41" t="s">
        <v>26</v>
      </c>
      <c r="C16" s="39" t="s">
        <v>27</v>
      </c>
    </row>
    <row r="17" spans="1:3" ht="15.75" thickBot="1" x14ac:dyDescent="0.3">
      <c r="A17" s="36" t="s">
        <v>19</v>
      </c>
      <c r="B17" s="42" t="s">
        <v>20</v>
      </c>
      <c r="C17" s="37" t="s">
        <v>20</v>
      </c>
    </row>
    <row r="18" spans="1:3" x14ac:dyDescent="0.25">
      <c r="A18" s="27">
        <v>4</v>
      </c>
      <c r="B18" s="43">
        <v>13</v>
      </c>
      <c r="C18" s="28" t="s">
        <v>21</v>
      </c>
    </row>
    <row r="19" spans="1:3" x14ac:dyDescent="0.25">
      <c r="A19" s="27">
        <v>2</v>
      </c>
      <c r="B19" s="43">
        <v>8.6999999999999993</v>
      </c>
      <c r="C19" s="28">
        <v>8.6999999999999993</v>
      </c>
    </row>
    <row r="20" spans="1:3" x14ac:dyDescent="0.25">
      <c r="A20" s="27">
        <v>1</v>
      </c>
      <c r="B20" s="43">
        <v>6.6</v>
      </c>
      <c r="C20" s="28">
        <v>6.6</v>
      </c>
    </row>
    <row r="21" spans="1:3" x14ac:dyDescent="0.25">
      <c r="A21" s="31">
        <v>42006</v>
      </c>
      <c r="B21" s="43">
        <v>5.5</v>
      </c>
      <c r="C21" s="28">
        <v>5</v>
      </c>
    </row>
    <row r="22" spans="1:3" x14ac:dyDescent="0.25">
      <c r="A22" s="31">
        <v>42008</v>
      </c>
      <c r="B22" s="43">
        <v>5</v>
      </c>
      <c r="C22" s="28">
        <v>5</v>
      </c>
    </row>
    <row r="23" spans="1:3" x14ac:dyDescent="0.25">
      <c r="A23" s="27" t="s">
        <v>22</v>
      </c>
      <c r="B23" s="43">
        <v>5</v>
      </c>
      <c r="C23" s="28">
        <v>3.4</v>
      </c>
    </row>
    <row r="24" spans="1:3" ht="15.75" thickBot="1" x14ac:dyDescent="0.3">
      <c r="A24" s="32" t="s">
        <v>23</v>
      </c>
      <c r="B24" s="44">
        <v>0.2</v>
      </c>
      <c r="C24" s="33">
        <v>0.2</v>
      </c>
    </row>
  </sheetData>
  <sheetProtection sheet="1" objects="1" scenarios="1"/>
  <mergeCells count="2">
    <mergeCell ref="A1:C1"/>
    <mergeCell ref="A14:C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Slit Guide</vt:lpstr>
      <vt:lpstr>Irr Length</vt:lpstr>
      <vt:lpstr>Tables</vt:lpstr>
      <vt:lpstr>FASS Tables</vt:lpstr>
    </vt:vector>
  </TitlesOfParts>
  <Company>Massachusetts Institute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Tavakoli</dc:creator>
  <cp:lastModifiedBy>mseuser</cp:lastModifiedBy>
  <dcterms:created xsi:type="dcterms:W3CDTF">2009-12-17T21:01:36Z</dcterms:created>
  <dcterms:modified xsi:type="dcterms:W3CDTF">2016-05-10T20:38:25Z</dcterms:modified>
</cp:coreProperties>
</file>